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14" activeTab="4"/>
  </bookViews>
  <sheets>
    <sheet name="Арам" sheetId="1" r:id="rId1"/>
    <sheet name="Деево" sheetId="2" r:id="rId2"/>
    <sheet name="Самоц" sheetId="3" r:id="rId3"/>
    <sheet name="Копт" sheetId="4" r:id="rId4"/>
    <sheet name="Ялун (новая)" sheetId="5" r:id="rId5"/>
    <sheet name="Ялун" sheetId="6" r:id="rId6"/>
    <sheet name="Кост" sheetId="7" r:id="rId7"/>
    <sheet name="Нев" sheetId="8" r:id="rId8"/>
    <sheet name="Заря" sheetId="9" r:id="rId9"/>
    <sheet name="Ост" sheetId="10" r:id="rId10"/>
    <sheet name="Голуб" sheetId="11" r:id="rId11"/>
    <sheet name="Киров" sheetId="12" r:id="rId12"/>
    <sheet name="ВС №3" sheetId="13" r:id="rId13"/>
    <sheet name="ВС №2" sheetId="14" r:id="rId14"/>
    <sheet name="Буб" sheetId="15" r:id="rId15"/>
    <sheet name="Свод" sheetId="16" r:id="rId16"/>
  </sheets>
  <definedNames/>
  <calcPr fullCalcOnLoad="1"/>
</workbook>
</file>

<file path=xl/sharedStrings.xml><?xml version="1.0" encoding="utf-8"?>
<sst xmlns="http://schemas.openxmlformats.org/spreadsheetml/2006/main" count="2630" uniqueCount="122">
  <si>
    <t>УТВЕРЖДАЮ:</t>
  </si>
  <si>
    <t xml:space="preserve">Начальник Управления образования Администрации </t>
  </si>
  <si>
    <t>муниципального образования Алапаевское</t>
  </si>
  <si>
    <t>А.Ю.Леонтьев</t>
  </si>
  <si>
    <t>"           "</t>
  </si>
  <si>
    <t>2012 года</t>
  </si>
  <si>
    <t xml:space="preserve">Смета утверждена в сумме : </t>
  </si>
  <si>
    <t>(сумма цифрами и прописью)</t>
  </si>
  <si>
    <t xml:space="preserve">Бюджетная смета </t>
  </si>
  <si>
    <t>на 2013 год</t>
  </si>
  <si>
    <t>по ОКПО</t>
  </si>
  <si>
    <t>по СРРПБС</t>
  </si>
  <si>
    <t>(получатель бюджетных средств)</t>
  </si>
  <si>
    <t>Код по ОКЕИ</t>
  </si>
  <si>
    <t>Ед. изм.: руб.</t>
  </si>
  <si>
    <t>НАИМЕНОВАНИЕ</t>
  </si>
  <si>
    <t>КОД</t>
  </si>
  <si>
    <t>В ТОМ ЧИСЛЕ</t>
  </si>
  <si>
    <t>ГЛАВНОГО РАСПОРЯДИТЕЛЯ</t>
  </si>
  <si>
    <t>ПОДРАЗДЕЛА</t>
  </si>
  <si>
    <t>ЦЕЛЕВОЙ СТАТЬИ</t>
  </si>
  <si>
    <t>ВИДА РАСХОДОВ</t>
  </si>
  <si>
    <t>ОСГУ</t>
  </si>
  <si>
    <t>СУММА НА ГОД</t>
  </si>
  <si>
    <t>I</t>
  </si>
  <si>
    <t>II</t>
  </si>
  <si>
    <t>III</t>
  </si>
  <si>
    <t>IV</t>
  </si>
  <si>
    <t>Оплата труда</t>
  </si>
  <si>
    <t>110</t>
  </si>
  <si>
    <t>210</t>
  </si>
  <si>
    <t>Заработная плата</t>
  </si>
  <si>
    <t>211</t>
  </si>
  <si>
    <t>Прочие выплаты</t>
  </si>
  <si>
    <t>212</t>
  </si>
  <si>
    <t>Страховые взносы на обязательное социальное страхование</t>
  </si>
  <si>
    <t>213</t>
  </si>
  <si>
    <t>Приобретение услуг</t>
  </si>
  <si>
    <t>242</t>
  </si>
  <si>
    <t>220</t>
  </si>
  <si>
    <t>Услуги связи</t>
  </si>
  <si>
    <t>221</t>
  </si>
  <si>
    <t>244</t>
  </si>
  <si>
    <t>Коммунальные услуги</t>
  </si>
  <si>
    <t>223</t>
  </si>
  <si>
    <t>Работы,услуги по содержанию имущества</t>
  </si>
  <si>
    <t>225</t>
  </si>
  <si>
    <t>Прочие услуги</t>
  </si>
  <si>
    <t>Поступление  нефин. активов</t>
  </si>
  <si>
    <t>300</t>
  </si>
  <si>
    <t>Увеличение стоимости МЗ</t>
  </si>
  <si>
    <t>340</t>
  </si>
  <si>
    <t>Увеличение стоимости ОС</t>
  </si>
  <si>
    <t>310</t>
  </si>
  <si>
    <t>ИТОГО:</t>
  </si>
  <si>
    <t>Руководитель</t>
  </si>
  <si>
    <t>/</t>
  </si>
  <si>
    <t>Главный бухгалтер</t>
  </si>
  <si>
    <t>подпись</t>
  </si>
  <si>
    <t>"         " ____________________ 2012год</t>
  </si>
  <si>
    <t xml:space="preserve"> МОУ Арамашевская СОШ</t>
  </si>
  <si>
    <t>Тринадцать миллионов четыре тысячи руб. 00 коп</t>
  </si>
  <si>
    <t>0702</t>
  </si>
  <si>
    <t>5250110</t>
  </si>
  <si>
    <t>5240200</t>
  </si>
  <si>
    <t>5250120</t>
  </si>
  <si>
    <t>5250130</t>
  </si>
  <si>
    <t>7950070</t>
  </si>
  <si>
    <t>8110020</t>
  </si>
  <si>
    <t>224</t>
  </si>
  <si>
    <t>4219900</t>
  </si>
  <si>
    <t>290</t>
  </si>
  <si>
    <t>Пятнадцать миллионов шестьсот сорок тысяч руб. 00 коп</t>
  </si>
  <si>
    <t>Прочие расходы</t>
  </si>
  <si>
    <t>Восемь миллионов шестьсот тридцать четыре тысячи руб. 00 коп</t>
  </si>
  <si>
    <t xml:space="preserve"> МОУ Деевская СОШ</t>
  </si>
  <si>
    <t xml:space="preserve"> МОУ Самоцветская СОШ</t>
  </si>
  <si>
    <t>Шестнадцать миллионов четыре тысячи руб. 00 коп</t>
  </si>
  <si>
    <t xml:space="preserve"> МОУ Коптеловская СОШ</t>
  </si>
  <si>
    <t>Тридцать миллионов девятьсот восемьдесят три тысячи руб. 00 коп</t>
  </si>
  <si>
    <t xml:space="preserve"> МОУ Костинская СОШ</t>
  </si>
  <si>
    <t>Двенадцать миллионов тридцать тысяч руб. 00 коп</t>
  </si>
  <si>
    <t xml:space="preserve"> МОУ Невьянская СОШ</t>
  </si>
  <si>
    <t xml:space="preserve"> МОУ Заринская СОШ</t>
  </si>
  <si>
    <t>Двадцать миллионов двести восемьдесят семь тысяч руб. 00 коп</t>
  </si>
  <si>
    <t xml:space="preserve"> МОУ Останинская СОШ</t>
  </si>
  <si>
    <t>Двенадцать миллионов пятьсот сорок две тысячи руб. 00 коп</t>
  </si>
  <si>
    <t>Девять миллионов пятьсот шесть тысячи руб. 00 коп</t>
  </si>
  <si>
    <t xml:space="preserve"> МОУ Голубковская СОШ</t>
  </si>
  <si>
    <t>Девять миллионов семьсот двадцать одна тысяча руб. 00 коп</t>
  </si>
  <si>
    <t xml:space="preserve"> МОУ Кировская СОШ</t>
  </si>
  <si>
    <t>Двадцать восемь миллионов четыреста тридцать четыре тысяча руб. 00 коп</t>
  </si>
  <si>
    <t xml:space="preserve"> МОУ Верхнесинячихинская СОШ №3</t>
  </si>
  <si>
    <t xml:space="preserve"> МОУ Верхнесинячихинская СОШ №2</t>
  </si>
  <si>
    <t>Девять миллионов сто двадцать четыре тысячи руб. 00 коп</t>
  </si>
  <si>
    <t xml:space="preserve"> МОУ Бубчиковская СОШ</t>
  </si>
  <si>
    <t>Аренда транспортного средства</t>
  </si>
  <si>
    <t>Работы, услуги по содержанию имущества</t>
  </si>
  <si>
    <t>итого</t>
  </si>
  <si>
    <t>муниципальное казенное общеобразовательное учреждение "Ялунинская средняя общеобразовательная школа"</t>
  </si>
  <si>
    <t>/Кокшарова О.С./</t>
  </si>
  <si>
    <t>/Борисова Ю.И./</t>
  </si>
  <si>
    <t>226</t>
  </si>
  <si>
    <t>Услуги по содержанию имущества</t>
  </si>
  <si>
    <t>Начисления на оплату труда</t>
  </si>
  <si>
    <t>2013 года</t>
  </si>
  <si>
    <t>"         " ____________________ 2013 год</t>
  </si>
  <si>
    <t>х</t>
  </si>
  <si>
    <r>
      <t xml:space="preserve">по состоянию на </t>
    </r>
    <r>
      <rPr>
        <u val="single"/>
        <sz val="8"/>
        <rFont val="Arial"/>
        <family val="2"/>
      </rPr>
      <t xml:space="preserve">"30" апреля </t>
    </r>
    <r>
      <rPr>
        <sz val="8"/>
        <rFont val="Arial"/>
        <family val="2"/>
      </rPr>
      <t>2013 г.</t>
    </r>
  </si>
  <si>
    <t>852</t>
  </si>
  <si>
    <t>5200900</t>
  </si>
  <si>
    <t>Девять миллионов триста двадцать пять тысяч руб. 00 коп</t>
  </si>
  <si>
    <t>4362100</t>
  </si>
  <si>
    <t>243</t>
  </si>
  <si>
    <t>7950170</t>
  </si>
  <si>
    <t>8110010</t>
  </si>
  <si>
    <t>0707</t>
  </si>
  <si>
    <t>4320200</t>
  </si>
  <si>
    <t>4329900</t>
  </si>
  <si>
    <t>8140099</t>
  </si>
  <si>
    <r>
      <t xml:space="preserve">по состоянию на </t>
    </r>
    <r>
      <rPr>
        <u val="single"/>
        <sz val="8"/>
        <rFont val="Arial"/>
        <family val="2"/>
      </rPr>
      <t xml:space="preserve">"31" октября </t>
    </r>
    <r>
      <rPr>
        <sz val="8"/>
        <rFont val="Arial"/>
        <family val="2"/>
      </rPr>
      <t>2013 г.</t>
    </r>
  </si>
  <si>
    <t>Десять миллионов девятьсот семьдесят тысяч триста сорок два руб. 28 коп.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</si>
</sst>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3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b/>
      <sz val="10"/>
      <name val="Times New Roman"/>
      <family val="1"/>
    </font>
    <font>
      <i/>
      <sz val="7"/>
      <name val="Arial"/>
      <family val="0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name val="Arial"/>
      <family val="2"/>
    </font>
    <font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1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2" fontId="0" fillId="0" borderId="0" xfId="0" applyNumberFormat="1" applyAlignment="1">
      <alignment wrapText="1"/>
    </xf>
    <xf numFmtId="0" fontId="1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 wrapText="1"/>
    </xf>
    <xf numFmtId="1" fontId="1" fillId="3" borderId="2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4" borderId="2" xfId="0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49" fontId="8" fillId="4" borderId="2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wrapText="1"/>
    </xf>
    <xf numFmtId="0" fontId="0" fillId="4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180" fontId="4" fillId="0" borderId="2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A22">
      <selection activeCell="E50" sqref="E50"/>
    </sheetView>
  </sheetViews>
  <sheetFormatPr defaultColWidth="9.140625" defaultRowHeight="12.75"/>
  <cols>
    <col min="1" max="1" width="30.8515625" style="0" customWidth="1"/>
    <col min="2" max="2" width="11.7109375" style="0" customWidth="1"/>
    <col min="4" max="4" width="10.00390625" style="44" customWidth="1"/>
    <col min="5" max="5" width="18.42187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8.28125" style="0" customWidth="1"/>
  </cols>
  <sheetData>
    <row r="1" spans="4:6" s="1" customFormat="1" ht="11.25">
      <c r="D1" s="54"/>
      <c r="F1" s="1" t="s">
        <v>0</v>
      </c>
    </row>
    <row r="2" spans="4:6" s="1" customFormat="1" ht="11.25">
      <c r="D2" s="54"/>
      <c r="F2" s="1" t="s">
        <v>1</v>
      </c>
    </row>
    <row r="3" spans="4:6" s="1" customFormat="1" ht="11.25">
      <c r="D3" s="54"/>
      <c r="F3" s="1" t="s">
        <v>2</v>
      </c>
    </row>
    <row r="4" spans="4:10" s="1" customFormat="1" ht="11.25">
      <c r="D4" s="54"/>
      <c r="F4" s="90"/>
      <c r="G4" s="90"/>
      <c r="H4" s="90"/>
      <c r="I4" s="90"/>
      <c r="J4" s="1" t="s">
        <v>3</v>
      </c>
    </row>
    <row r="5" s="1" customFormat="1" ht="11.25">
      <c r="D5" s="54"/>
    </row>
    <row r="6" spans="4:10" s="1" customFormat="1" ht="11.25">
      <c r="D6" s="54"/>
      <c r="F6" s="1" t="s">
        <v>4</v>
      </c>
      <c r="G6" s="90"/>
      <c r="H6" s="90"/>
      <c r="I6" s="90"/>
      <c r="J6" s="1" t="s">
        <v>5</v>
      </c>
    </row>
    <row r="7" s="1" customFormat="1" ht="11.25">
      <c r="D7" s="54"/>
    </row>
    <row r="8" spans="4:11" s="1" customFormat="1" ht="11.25">
      <c r="D8" s="54"/>
      <c r="F8" s="91" t="s">
        <v>6</v>
      </c>
      <c r="G8" s="91"/>
      <c r="H8" s="91"/>
      <c r="I8" s="91"/>
      <c r="J8" s="91"/>
      <c r="K8" s="91"/>
    </row>
    <row r="9" spans="4:11" s="1" customFormat="1" ht="11.25">
      <c r="D9" s="54"/>
      <c r="F9" s="92">
        <v>13004000</v>
      </c>
      <c r="G9" s="92"/>
      <c r="H9" s="92"/>
      <c r="I9" s="92"/>
      <c r="J9" s="92"/>
      <c r="K9" s="92"/>
    </row>
    <row r="10" spans="4:11" s="3" customFormat="1" ht="11.25">
      <c r="D10" s="55"/>
      <c r="F10" s="93" t="s">
        <v>7</v>
      </c>
      <c r="G10" s="93"/>
      <c r="H10" s="93"/>
      <c r="I10" s="93"/>
      <c r="J10" s="93"/>
      <c r="K10" s="93"/>
    </row>
    <row r="11" spans="4:11" s="1" customFormat="1" ht="11.25">
      <c r="D11" s="54"/>
      <c r="F11" s="94" t="s">
        <v>61</v>
      </c>
      <c r="G11" s="94"/>
      <c r="H11" s="94"/>
      <c r="I11" s="94"/>
      <c r="J11" s="94"/>
      <c r="K11" s="94"/>
    </row>
    <row r="12" spans="4:11" s="1" customFormat="1" ht="11.25">
      <c r="D12" s="54"/>
      <c r="F12" s="90"/>
      <c r="G12" s="90"/>
      <c r="H12" s="90"/>
      <c r="I12" s="90"/>
      <c r="J12" s="90"/>
      <c r="K12" s="90"/>
    </row>
    <row r="13" s="1" customFormat="1" ht="17.25" customHeight="1">
      <c r="D13" s="54"/>
    </row>
    <row r="14" spans="4:6" s="4" customFormat="1" ht="11.25">
      <c r="D14" s="95" t="s">
        <v>8</v>
      </c>
      <c r="E14" s="95"/>
      <c r="F14" s="95"/>
    </row>
    <row r="15" spans="4:6" s="4" customFormat="1" ht="11.25">
      <c r="D15" s="95" t="s">
        <v>9</v>
      </c>
      <c r="E15" s="95"/>
      <c r="F15" s="95"/>
    </row>
    <row r="16" s="1" customFormat="1" ht="11.25">
      <c r="D16" s="54"/>
    </row>
    <row r="17" spans="4:11" s="1" customFormat="1" ht="11.25">
      <c r="D17" s="54"/>
      <c r="I17" s="96" t="s">
        <v>10</v>
      </c>
      <c r="J17" s="96"/>
      <c r="K17" s="5">
        <v>111</v>
      </c>
    </row>
    <row r="18" spans="4:11" s="1" customFormat="1" ht="11.25">
      <c r="D18" s="54"/>
      <c r="I18" s="96" t="s">
        <v>11</v>
      </c>
      <c r="J18" s="96"/>
      <c r="K18" s="6"/>
    </row>
    <row r="19" spans="2:9" s="1" customFormat="1" ht="11.25">
      <c r="B19" s="7"/>
      <c r="C19" s="7"/>
      <c r="D19" s="56"/>
      <c r="E19" s="7"/>
      <c r="F19" s="7"/>
      <c r="G19" s="7"/>
      <c r="H19" s="7"/>
      <c r="I19" s="7"/>
    </row>
    <row r="20" spans="2:9" s="1" customFormat="1" ht="11.25">
      <c r="B20" s="97" t="s">
        <v>60</v>
      </c>
      <c r="C20" s="97"/>
      <c r="D20" s="97"/>
      <c r="E20" s="97"/>
      <c r="F20" s="97"/>
      <c r="G20" s="97"/>
      <c r="H20" s="97"/>
      <c r="I20" s="97"/>
    </row>
    <row r="21" s="1" customFormat="1" ht="11.25">
      <c r="D21" s="54" t="s">
        <v>12</v>
      </c>
    </row>
    <row r="22" s="1" customFormat="1" ht="11.25">
      <c r="D22" s="54"/>
    </row>
    <row r="23" spans="4:11" s="1" customFormat="1" ht="11.25">
      <c r="D23" s="54"/>
      <c r="I23" s="98" t="s">
        <v>13</v>
      </c>
      <c r="J23" s="99"/>
      <c r="K23" s="6">
        <v>383</v>
      </c>
    </row>
    <row r="24" spans="4:11" s="1" customFormat="1" ht="11.25">
      <c r="D24" s="54"/>
      <c r="I24" s="8"/>
      <c r="J24" s="8"/>
      <c r="K24" s="7"/>
    </row>
    <row r="25" spans="1:10" s="1" customFormat="1" ht="11.25">
      <c r="A25" s="1" t="s">
        <v>14</v>
      </c>
      <c r="D25" s="54"/>
      <c r="I25" s="2"/>
      <c r="J25" s="2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9" t="s">
        <v>18</v>
      </c>
      <c r="C27" s="9" t="s">
        <v>19</v>
      </c>
      <c r="D27" s="57" t="s">
        <v>20</v>
      </c>
      <c r="E27" s="9" t="s">
        <v>21</v>
      </c>
      <c r="F27" s="9" t="s">
        <v>22</v>
      </c>
      <c r="G27" s="9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58">
        <v>4</v>
      </c>
      <c r="E28" s="12">
        <v>5</v>
      </c>
      <c r="F28" s="12">
        <v>6</v>
      </c>
      <c r="G28" s="13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7" t="s">
        <v>62</v>
      </c>
      <c r="D29" s="59" t="s">
        <v>70</v>
      </c>
      <c r="E29" s="19" t="s">
        <v>38</v>
      </c>
      <c r="F29" s="19" t="s">
        <v>39</v>
      </c>
      <c r="G29" s="20">
        <f>G30</f>
        <v>24500</v>
      </c>
      <c r="H29" s="20">
        <f>H30</f>
        <v>6125</v>
      </c>
      <c r="I29" s="20">
        <f>I30</f>
        <v>6125</v>
      </c>
      <c r="J29" s="20">
        <f>J30</f>
        <v>6125</v>
      </c>
      <c r="K29" s="20">
        <f>K30</f>
        <v>6125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60" t="s">
        <v>70</v>
      </c>
      <c r="E30" s="17" t="s">
        <v>38</v>
      </c>
      <c r="F30" s="17" t="s">
        <v>41</v>
      </c>
      <c r="G30" s="25">
        <v>24500</v>
      </c>
      <c r="H30" s="28">
        <f>G30/12*3</f>
        <v>6125</v>
      </c>
      <c r="I30" s="28">
        <f>G30/12*3</f>
        <v>6125</v>
      </c>
      <c r="J30" s="28">
        <f>G30/12*3</f>
        <v>6125</v>
      </c>
      <c r="K30" s="28">
        <f>G30/12*3</f>
        <v>6125</v>
      </c>
    </row>
    <row r="31" spans="1:11" s="1" customFormat="1" ht="13.5" customHeight="1">
      <c r="A31" s="15" t="s">
        <v>37</v>
      </c>
      <c r="B31" s="16">
        <v>906</v>
      </c>
      <c r="C31" s="17" t="s">
        <v>62</v>
      </c>
      <c r="D31" s="59" t="s">
        <v>70</v>
      </c>
      <c r="E31" s="19" t="s">
        <v>42</v>
      </c>
      <c r="F31" s="19" t="s">
        <v>39</v>
      </c>
      <c r="G31" s="20">
        <f>SUM(G32:G34)</f>
        <v>1400000</v>
      </c>
      <c r="H31" s="20">
        <f>SUM(H32:H34)</f>
        <v>365500</v>
      </c>
      <c r="I31" s="20">
        <f>SUM(I32:I34)</f>
        <v>365500</v>
      </c>
      <c r="J31" s="20">
        <f>SUM(J32:J34)</f>
        <v>334500</v>
      </c>
      <c r="K31" s="20">
        <f>SUM(K32:K34)</f>
        <v>334500</v>
      </c>
    </row>
    <row r="32" spans="1:11" s="21" customFormat="1" ht="11.25">
      <c r="A32" s="22" t="s">
        <v>43</v>
      </c>
      <c r="B32" s="23">
        <v>906</v>
      </c>
      <c r="C32" s="17" t="s">
        <v>62</v>
      </c>
      <c r="D32" s="60" t="s">
        <v>70</v>
      </c>
      <c r="E32" s="17" t="s">
        <v>42</v>
      </c>
      <c r="F32" s="17" t="s">
        <v>44</v>
      </c>
      <c r="G32" s="25">
        <v>1270000</v>
      </c>
      <c r="H32" s="28">
        <f>G32/4</f>
        <v>317500</v>
      </c>
      <c r="I32" s="28">
        <f>G32/4</f>
        <v>317500</v>
      </c>
      <c r="J32" s="28">
        <f>G32/4</f>
        <v>317500</v>
      </c>
      <c r="K32" s="28">
        <f>G32/4</f>
        <v>317500</v>
      </c>
    </row>
    <row r="33" spans="1:11" s="21" customFormat="1" ht="11.25">
      <c r="A33" s="22" t="s">
        <v>45</v>
      </c>
      <c r="B33" s="23">
        <v>906</v>
      </c>
      <c r="C33" s="17" t="s">
        <v>62</v>
      </c>
      <c r="D33" s="60" t="s">
        <v>70</v>
      </c>
      <c r="E33" s="17" t="s">
        <v>42</v>
      </c>
      <c r="F33" s="17" t="s">
        <v>46</v>
      </c>
      <c r="G33" s="25">
        <v>62000</v>
      </c>
      <c r="H33" s="26">
        <f>G33/2</f>
        <v>31000</v>
      </c>
      <c r="I33" s="26">
        <f>G33/2</f>
        <v>31000</v>
      </c>
      <c r="J33" s="26">
        <v>0</v>
      </c>
      <c r="K33" s="26">
        <v>0</v>
      </c>
    </row>
    <row r="34" spans="1:11" s="21" customFormat="1" ht="11.25">
      <c r="A34" s="22" t="s">
        <v>47</v>
      </c>
      <c r="B34" s="25">
        <v>906</v>
      </c>
      <c r="C34" s="17" t="s">
        <v>62</v>
      </c>
      <c r="D34" s="60" t="s">
        <v>70</v>
      </c>
      <c r="E34" s="25">
        <v>244</v>
      </c>
      <c r="F34" s="25">
        <v>226</v>
      </c>
      <c r="G34" s="25">
        <v>68000</v>
      </c>
      <c r="H34" s="25">
        <f>G34/4</f>
        <v>17000</v>
      </c>
      <c r="I34" s="25">
        <f>G34/4</f>
        <v>17000</v>
      </c>
      <c r="J34" s="25">
        <f>G34/4</f>
        <v>17000</v>
      </c>
      <c r="K34" s="25">
        <f>G34/4</f>
        <v>17000</v>
      </c>
    </row>
    <row r="35" spans="1:11" s="35" customFormat="1" ht="12.75">
      <c r="A35" s="15" t="s">
        <v>48</v>
      </c>
      <c r="B35" s="16">
        <v>906</v>
      </c>
      <c r="C35" s="19" t="s">
        <v>62</v>
      </c>
      <c r="D35" s="59" t="s">
        <v>70</v>
      </c>
      <c r="E35" s="19" t="s">
        <v>42</v>
      </c>
      <c r="F35" s="19" t="s">
        <v>49</v>
      </c>
      <c r="G35" s="20">
        <f>SUM(G36)</f>
        <v>374500</v>
      </c>
      <c r="H35" s="20">
        <f>SUM(H36:H38)</f>
        <v>4921988.75</v>
      </c>
      <c r="I35" s="20">
        <f>SUM(I36:I38)</f>
        <v>5118076.666666666</v>
      </c>
      <c r="J35" s="20">
        <f>SUM(J36:J38)</f>
        <v>4725900.833333334</v>
      </c>
      <c r="K35" s="20">
        <f>SUM(K36:K38)</f>
        <v>5258533.75</v>
      </c>
    </row>
    <row r="36" spans="1:11" s="21" customFormat="1" ht="12.75" customHeight="1">
      <c r="A36" s="22" t="s">
        <v>50</v>
      </c>
      <c r="B36" s="23">
        <v>906</v>
      </c>
      <c r="C36" s="17" t="s">
        <v>62</v>
      </c>
      <c r="D36" s="60" t="s">
        <v>70</v>
      </c>
      <c r="E36" s="17" t="s">
        <v>42</v>
      </c>
      <c r="F36" s="17" t="s">
        <v>51</v>
      </c>
      <c r="G36" s="25">
        <v>374500</v>
      </c>
      <c r="H36" s="25">
        <f>G36/4</f>
        <v>93625</v>
      </c>
      <c r="I36" s="25">
        <f>H36</f>
        <v>93625</v>
      </c>
      <c r="J36" s="25">
        <f>H36</f>
        <v>93625</v>
      </c>
      <c r="K36" s="25">
        <f>H36</f>
        <v>93625</v>
      </c>
    </row>
    <row r="37" spans="1:11" s="35" customFormat="1" ht="12.75">
      <c r="A37" s="15" t="s">
        <v>48</v>
      </c>
      <c r="B37" s="16">
        <v>906</v>
      </c>
      <c r="C37" s="19" t="s">
        <v>62</v>
      </c>
      <c r="D37" s="59" t="s">
        <v>64</v>
      </c>
      <c r="E37" s="19" t="s">
        <v>42</v>
      </c>
      <c r="F37" s="19" t="s">
        <v>49</v>
      </c>
      <c r="G37" s="20">
        <f>SUM(G38)</f>
        <v>635000</v>
      </c>
      <c r="H37" s="20">
        <f>SUM(H38:H40)</f>
        <v>4669613.75</v>
      </c>
      <c r="I37" s="20">
        <f>SUM(I38:I40)</f>
        <v>4865701.666666666</v>
      </c>
      <c r="J37" s="20">
        <f>SUM(J38:J40)</f>
        <v>4473525.833333334</v>
      </c>
      <c r="K37" s="20">
        <f>SUM(K38:K40)</f>
        <v>5006158.75</v>
      </c>
    </row>
    <row r="38" spans="1:11" s="21" customFormat="1" ht="11.25">
      <c r="A38" s="22" t="s">
        <v>50</v>
      </c>
      <c r="B38" s="23">
        <v>906</v>
      </c>
      <c r="C38" s="17" t="s">
        <v>62</v>
      </c>
      <c r="D38" s="60" t="s">
        <v>64</v>
      </c>
      <c r="E38" s="17" t="s">
        <v>42</v>
      </c>
      <c r="F38" s="17" t="s">
        <v>51</v>
      </c>
      <c r="G38" s="25">
        <v>635000</v>
      </c>
      <c r="H38" s="25">
        <f>G38/4</f>
        <v>158750</v>
      </c>
      <c r="I38" s="25">
        <f>G38/4</f>
        <v>158750</v>
      </c>
      <c r="J38" s="25">
        <f>G38/4</f>
        <v>158750</v>
      </c>
      <c r="K38" s="25">
        <f>G38/4</f>
        <v>158750</v>
      </c>
    </row>
    <row r="39" spans="1:11" s="21" customFormat="1" ht="12.75">
      <c r="A39" s="15" t="s">
        <v>28</v>
      </c>
      <c r="B39" s="16">
        <v>906</v>
      </c>
      <c r="C39" s="17" t="s">
        <v>62</v>
      </c>
      <c r="D39" s="59" t="s">
        <v>63</v>
      </c>
      <c r="E39" s="19" t="s">
        <v>29</v>
      </c>
      <c r="F39" s="19" t="s">
        <v>30</v>
      </c>
      <c r="G39" s="20">
        <f>SUM(G40:G42)</f>
        <v>10400000</v>
      </c>
      <c r="H39" s="20">
        <f>SUM(H40:H42)</f>
        <v>2552438.75</v>
      </c>
      <c r="I39" s="20">
        <f>SUM(I40:I42)</f>
        <v>2748526.6666666665</v>
      </c>
      <c r="J39" s="20">
        <f>SUM(J40:J42)</f>
        <v>2356350.8333333335</v>
      </c>
      <c r="K39" s="20">
        <f>SUM(K40:K42)</f>
        <v>2742683.75</v>
      </c>
    </row>
    <row r="40" spans="1:11" s="21" customFormat="1" ht="11.25">
      <c r="A40" s="22" t="s">
        <v>31</v>
      </c>
      <c r="B40" s="23">
        <v>906</v>
      </c>
      <c r="C40" s="17" t="s">
        <v>62</v>
      </c>
      <c r="D40" s="60" t="s">
        <v>63</v>
      </c>
      <c r="E40" s="17" t="s">
        <v>29</v>
      </c>
      <c r="F40" s="17" t="s">
        <v>32</v>
      </c>
      <c r="G40" s="25">
        <v>7980000</v>
      </c>
      <c r="H40" s="26">
        <f>(G40-K40)/3</f>
        <v>1958425</v>
      </c>
      <c r="I40" s="26">
        <f>(G40-K40)/3</f>
        <v>1958425</v>
      </c>
      <c r="J40" s="26">
        <f>(G40-K40)/3</f>
        <v>1958425</v>
      </c>
      <c r="K40" s="26">
        <f>G40/4+(G40/4*5.5/100)</f>
        <v>2104725</v>
      </c>
    </row>
    <row r="41" spans="1:11" s="21" customFormat="1" ht="12.75" customHeight="1">
      <c r="A41" s="22" t="s">
        <v>33</v>
      </c>
      <c r="B41" s="23">
        <v>906</v>
      </c>
      <c r="C41" s="17" t="s">
        <v>62</v>
      </c>
      <c r="D41" s="60" t="s">
        <v>63</v>
      </c>
      <c r="E41" s="17" t="s">
        <v>29</v>
      </c>
      <c r="F41" s="17" t="s">
        <v>34</v>
      </c>
      <c r="G41" s="25">
        <v>23000</v>
      </c>
      <c r="H41" s="26">
        <f>G41/4</f>
        <v>5750</v>
      </c>
      <c r="I41" s="26">
        <f>G41/4</f>
        <v>5750</v>
      </c>
      <c r="J41" s="26">
        <f>G41/4</f>
        <v>5750</v>
      </c>
      <c r="K41" s="26">
        <f>G41/4</f>
        <v>5750</v>
      </c>
    </row>
    <row r="42" spans="1:11" s="29" customFormat="1" ht="11.25" customHeight="1">
      <c r="A42" s="27" t="s">
        <v>35</v>
      </c>
      <c r="B42" s="23">
        <v>906</v>
      </c>
      <c r="C42" s="17" t="s">
        <v>62</v>
      </c>
      <c r="D42" s="60" t="s">
        <v>63</v>
      </c>
      <c r="E42" s="17" t="s">
        <v>29</v>
      </c>
      <c r="F42" s="17" t="s">
        <v>36</v>
      </c>
      <c r="G42" s="25">
        <v>2397000</v>
      </c>
      <c r="H42" s="25">
        <f>(G42-K42)/3</f>
        <v>588263.75</v>
      </c>
      <c r="I42" s="25">
        <f>H42+H42/3</f>
        <v>784351.6666666666</v>
      </c>
      <c r="J42" s="25">
        <f>H42-H42/3</f>
        <v>392175.8333333334</v>
      </c>
      <c r="K42" s="25">
        <f>G42/12*3+(G42/4*5.5/100)</f>
        <v>632208.75</v>
      </c>
    </row>
    <row r="43" spans="1:11" s="53" customFormat="1" ht="12.75">
      <c r="A43" s="49" t="s">
        <v>48</v>
      </c>
      <c r="B43" s="50">
        <v>906</v>
      </c>
      <c r="C43" s="51" t="s">
        <v>62</v>
      </c>
      <c r="D43" s="51" t="s">
        <v>65</v>
      </c>
      <c r="E43" s="51" t="s">
        <v>38</v>
      </c>
      <c r="F43" s="51" t="s">
        <v>49</v>
      </c>
      <c r="G43" s="52">
        <f>SUM(G44:G44)</f>
        <v>1000</v>
      </c>
      <c r="H43" s="52">
        <f>SUM(H44:H44)</f>
        <v>250</v>
      </c>
      <c r="I43" s="52">
        <f>SUM(I44:I44)</f>
        <v>250</v>
      </c>
      <c r="J43" s="52">
        <f>SUM(J44:J44)</f>
        <v>250</v>
      </c>
      <c r="K43" s="52">
        <f>SUM(K44:K44)</f>
        <v>250</v>
      </c>
    </row>
    <row r="44" spans="1:11" s="39" customFormat="1" ht="11.25" customHeight="1">
      <c r="A44" s="45" t="s">
        <v>52</v>
      </c>
      <c r="B44" s="46">
        <v>906</v>
      </c>
      <c r="C44" s="47" t="s">
        <v>62</v>
      </c>
      <c r="D44" s="47" t="s">
        <v>65</v>
      </c>
      <c r="E44" s="47" t="s">
        <v>38</v>
      </c>
      <c r="F44" s="47" t="s">
        <v>53</v>
      </c>
      <c r="G44" s="48">
        <v>1000</v>
      </c>
      <c r="H44" s="38">
        <f>G44/4</f>
        <v>250</v>
      </c>
      <c r="I44" s="38">
        <f>G44/4</f>
        <v>250</v>
      </c>
      <c r="J44" s="38">
        <f>G44/4</f>
        <v>250</v>
      </c>
      <c r="K44" s="38">
        <f>G44/4</f>
        <v>250</v>
      </c>
    </row>
    <row r="45" spans="1:11" s="64" customFormat="1" ht="12.75">
      <c r="A45" s="15" t="s">
        <v>48</v>
      </c>
      <c r="B45" s="62">
        <v>906</v>
      </c>
      <c r="C45" s="59" t="s">
        <v>62</v>
      </c>
      <c r="D45" s="59" t="s">
        <v>65</v>
      </c>
      <c r="E45" s="59" t="s">
        <v>42</v>
      </c>
      <c r="F45" s="59" t="s">
        <v>49</v>
      </c>
      <c r="G45" s="37">
        <f>SUM(G46)</f>
        <v>119000</v>
      </c>
      <c r="H45" s="63">
        <f>G45/4</f>
        <v>29750</v>
      </c>
      <c r="I45" s="63">
        <f>G45/4</f>
        <v>29750</v>
      </c>
      <c r="J45" s="63">
        <f>G45/4</f>
        <v>29750</v>
      </c>
      <c r="K45" s="63">
        <f>G45/4</f>
        <v>29750</v>
      </c>
    </row>
    <row r="46" spans="1:11" s="68" customFormat="1" ht="11.25">
      <c r="A46" s="65" t="s">
        <v>52</v>
      </c>
      <c r="B46" s="66">
        <v>906</v>
      </c>
      <c r="C46" s="60" t="s">
        <v>62</v>
      </c>
      <c r="D46" s="60" t="s">
        <v>65</v>
      </c>
      <c r="E46" s="60" t="s">
        <v>42</v>
      </c>
      <c r="F46" s="60" t="s">
        <v>53</v>
      </c>
      <c r="G46" s="67">
        <v>119000</v>
      </c>
      <c r="H46" s="28">
        <f>G46/4</f>
        <v>29750</v>
      </c>
      <c r="I46" s="28">
        <f>G46/4</f>
        <v>29750</v>
      </c>
      <c r="J46" s="28">
        <f>G46/4</f>
        <v>29750</v>
      </c>
      <c r="K46" s="28">
        <f>G46/4</f>
        <v>29750</v>
      </c>
    </row>
    <row r="47" spans="1:11" s="4" customFormat="1" ht="13.5" customHeight="1">
      <c r="A47" s="15" t="s">
        <v>37</v>
      </c>
      <c r="B47" s="16">
        <v>906</v>
      </c>
      <c r="C47" s="19" t="s">
        <v>62</v>
      </c>
      <c r="D47" s="59" t="s">
        <v>66</v>
      </c>
      <c r="E47" s="19" t="s">
        <v>38</v>
      </c>
      <c r="F47" s="19" t="s">
        <v>39</v>
      </c>
      <c r="G47" s="20">
        <f>G48</f>
        <v>50000</v>
      </c>
      <c r="H47" s="36">
        <f>G47/4</f>
        <v>12500</v>
      </c>
      <c r="I47" s="36">
        <f>G47/4</f>
        <v>12500</v>
      </c>
      <c r="J47" s="36">
        <f>G47/4</f>
        <v>12500</v>
      </c>
      <c r="K47" s="36">
        <f>G47/4</f>
        <v>12500</v>
      </c>
    </row>
    <row r="48" spans="1:11" s="29" customFormat="1" ht="10.5" customHeight="1">
      <c r="A48" s="22" t="s">
        <v>40</v>
      </c>
      <c r="B48" s="23">
        <v>906</v>
      </c>
      <c r="C48" s="17" t="s">
        <v>62</v>
      </c>
      <c r="D48" s="60" t="s">
        <v>66</v>
      </c>
      <c r="E48" s="17" t="s">
        <v>38</v>
      </c>
      <c r="F48" s="17" t="s">
        <v>41</v>
      </c>
      <c r="G48" s="25">
        <v>50000</v>
      </c>
      <c r="H48" s="26">
        <f>G48/4</f>
        <v>12500</v>
      </c>
      <c r="I48" s="26">
        <f>G48/4</f>
        <v>12500</v>
      </c>
      <c r="J48" s="26">
        <f>G48/4</f>
        <v>12500</v>
      </c>
      <c r="K48" s="26">
        <f>G48/4</f>
        <v>12500</v>
      </c>
    </row>
    <row r="49" spans="1:11" s="1" customFormat="1" ht="11.25">
      <c r="A49" s="30" t="s">
        <v>54</v>
      </c>
      <c r="B49" s="6"/>
      <c r="C49" s="31"/>
      <c r="D49" s="61"/>
      <c r="E49" s="31"/>
      <c r="F49" s="31"/>
      <c r="G49" s="20">
        <f>SUM(G47,G45,G43,G39,G37,G35,G31,G29)</f>
        <v>13004000</v>
      </c>
      <c r="H49" s="20">
        <f>SUM(H47,H45,H43,H39,H35,H31,H29)</f>
        <v>7888552.5</v>
      </c>
      <c r="I49" s="20">
        <f>SUM(I47,I45,I43,I39,I35,I31,I29)</f>
        <v>8280728.333333332</v>
      </c>
      <c r="J49" s="20">
        <f>SUM(J47,J45,J43,J39,J35,J31,J29)</f>
        <v>7465376.666666668</v>
      </c>
      <c r="K49" s="20">
        <f>SUM(K47,K45,K43,K39,K35,K31,K29)</f>
        <v>8384342.5</v>
      </c>
    </row>
    <row r="50" ht="12.75">
      <c r="G50" s="32"/>
    </row>
    <row r="51" ht="13.5" customHeight="1"/>
    <row r="52" spans="1:11" s="1" customFormat="1" ht="11.25">
      <c r="A52" s="1" t="s">
        <v>55</v>
      </c>
      <c r="B52" s="33"/>
      <c r="C52" s="33" t="s">
        <v>56</v>
      </c>
      <c r="D52" s="54"/>
      <c r="H52" s="1" t="s">
        <v>57</v>
      </c>
      <c r="J52" s="33"/>
      <c r="K52" s="33"/>
    </row>
    <row r="53" spans="2:10" s="1" customFormat="1" ht="11.25">
      <c r="B53" s="34" t="s">
        <v>58</v>
      </c>
      <c r="D53" s="54"/>
      <c r="J53" s="34" t="s">
        <v>58</v>
      </c>
    </row>
    <row r="54" spans="1:4" s="1" customFormat="1" ht="11.25">
      <c r="A54" s="91" t="s">
        <v>59</v>
      </c>
      <c r="B54" s="91"/>
      <c r="D54" s="54"/>
    </row>
    <row r="55" s="1" customFormat="1" ht="11.25">
      <c r="D55" s="54"/>
    </row>
  </sheetData>
  <mergeCells count="17">
    <mergeCell ref="A54:B54"/>
    <mergeCell ref="I23:J23"/>
    <mergeCell ref="A26:A27"/>
    <mergeCell ref="B26:G26"/>
    <mergeCell ref="H26:K26"/>
    <mergeCell ref="D15:F15"/>
    <mergeCell ref="I17:J17"/>
    <mergeCell ref="I18:J18"/>
    <mergeCell ref="B20:I20"/>
    <mergeCell ref="F10:K10"/>
    <mergeCell ref="F11:K11"/>
    <mergeCell ref="F12:K12"/>
    <mergeCell ref="D14:F14"/>
    <mergeCell ref="F4:I4"/>
    <mergeCell ref="G6:I6"/>
    <mergeCell ref="F8:K8"/>
    <mergeCell ref="F9:K9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SheetLayoutView="100" workbookViewId="0" topLeftCell="A23">
      <selection activeCell="G37" sqref="G37"/>
    </sheetView>
  </sheetViews>
  <sheetFormatPr defaultColWidth="9.140625" defaultRowHeight="12.75"/>
  <cols>
    <col min="1" max="1" width="30.8515625" style="0" customWidth="1"/>
    <col min="2" max="2" width="11.7109375" style="0" customWidth="1"/>
    <col min="4" max="4" width="10.00390625" style="0" customWidth="1"/>
    <col min="5" max="5" width="18.42187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8.28125" style="0" customWidth="1"/>
  </cols>
  <sheetData>
    <row r="1" s="1" customFormat="1" ht="11.25">
      <c r="F1" s="1" t="s">
        <v>0</v>
      </c>
    </row>
    <row r="2" s="1" customFormat="1" ht="11.25">
      <c r="F2" s="1" t="s">
        <v>1</v>
      </c>
    </row>
    <row r="3" s="1" customFormat="1" ht="11.25">
      <c r="F3" s="1" t="s">
        <v>2</v>
      </c>
    </row>
    <row r="4" spans="6:10" s="1" customFormat="1" ht="11.25">
      <c r="F4" s="90"/>
      <c r="G4" s="90"/>
      <c r="H4" s="90"/>
      <c r="I4" s="90"/>
      <c r="J4" s="1" t="s">
        <v>3</v>
      </c>
    </row>
    <row r="5" s="1" customFormat="1" ht="11.25"/>
    <row r="6" spans="6:10" s="1" customFormat="1" ht="11.25">
      <c r="F6" s="1" t="s">
        <v>4</v>
      </c>
      <c r="G6" s="90"/>
      <c r="H6" s="90"/>
      <c r="I6" s="90"/>
      <c r="J6" s="1" t="s">
        <v>5</v>
      </c>
    </row>
    <row r="7" s="1" customFormat="1" ht="11.25"/>
    <row r="8" spans="6:11" s="1" customFormat="1" ht="11.25">
      <c r="F8" s="91" t="s">
        <v>6</v>
      </c>
      <c r="G8" s="91"/>
      <c r="H8" s="91"/>
      <c r="I8" s="91"/>
      <c r="J8" s="91"/>
      <c r="K8" s="91"/>
    </row>
    <row r="9" spans="6:11" s="1" customFormat="1" ht="11.25">
      <c r="F9" s="92">
        <v>12542000</v>
      </c>
      <c r="G9" s="92"/>
      <c r="H9" s="92"/>
      <c r="I9" s="92"/>
      <c r="J9" s="92"/>
      <c r="K9" s="92"/>
    </row>
    <row r="10" spans="6:11" s="3" customFormat="1" ht="11.25">
      <c r="F10" s="93" t="s">
        <v>7</v>
      </c>
      <c r="G10" s="93"/>
      <c r="H10" s="93"/>
      <c r="I10" s="93"/>
      <c r="J10" s="93"/>
      <c r="K10" s="93"/>
    </row>
    <row r="11" spans="6:11" s="1" customFormat="1" ht="11.25">
      <c r="F11" s="94" t="s">
        <v>86</v>
      </c>
      <c r="G11" s="94"/>
      <c r="H11" s="94"/>
      <c r="I11" s="94"/>
      <c r="J11" s="94"/>
      <c r="K11" s="94"/>
    </row>
    <row r="12" spans="6:11" s="1" customFormat="1" ht="11.25">
      <c r="F12" s="90"/>
      <c r="G12" s="90"/>
      <c r="H12" s="90"/>
      <c r="I12" s="90"/>
      <c r="J12" s="90"/>
      <c r="K12" s="90"/>
    </row>
    <row r="13" s="1" customFormat="1" ht="17.25" customHeight="1"/>
    <row r="14" spans="4:6" s="4" customFormat="1" ht="11.25">
      <c r="D14" s="95" t="s">
        <v>8</v>
      </c>
      <c r="E14" s="95"/>
      <c r="F14" s="95"/>
    </row>
    <row r="15" spans="4:6" s="4" customFormat="1" ht="11.25">
      <c r="D15" s="95" t="s">
        <v>9</v>
      </c>
      <c r="E15" s="95"/>
      <c r="F15" s="95"/>
    </row>
    <row r="16" s="1" customFormat="1" ht="11.25"/>
    <row r="17" spans="9:11" s="1" customFormat="1" ht="11.25">
      <c r="I17" s="96" t="s">
        <v>10</v>
      </c>
      <c r="J17" s="96"/>
      <c r="K17" s="5">
        <v>111</v>
      </c>
    </row>
    <row r="18" spans="9:11" s="1" customFormat="1" ht="11.25">
      <c r="I18" s="96" t="s">
        <v>11</v>
      </c>
      <c r="J18" s="96"/>
      <c r="K18" s="6"/>
    </row>
    <row r="19" spans="2:9" s="1" customFormat="1" ht="11.25">
      <c r="B19" s="7"/>
      <c r="C19" s="7"/>
      <c r="D19" s="7"/>
      <c r="E19" s="7"/>
      <c r="F19" s="7"/>
      <c r="G19" s="7"/>
      <c r="H19" s="7"/>
      <c r="I19" s="7"/>
    </row>
    <row r="20" spans="2:9" s="1" customFormat="1" ht="11.25">
      <c r="B20" s="97" t="s">
        <v>85</v>
      </c>
      <c r="C20" s="97"/>
      <c r="D20" s="97"/>
      <c r="E20" s="97"/>
      <c r="F20" s="97"/>
      <c r="G20" s="97"/>
      <c r="H20" s="97"/>
      <c r="I20" s="97"/>
    </row>
    <row r="21" s="1" customFormat="1" ht="11.25">
      <c r="D21" s="1" t="s">
        <v>12</v>
      </c>
    </row>
    <row r="22" s="1" customFormat="1" ht="11.25"/>
    <row r="23" spans="9:11" s="1" customFormat="1" ht="11.25">
      <c r="I23" s="98" t="s">
        <v>13</v>
      </c>
      <c r="J23" s="99"/>
      <c r="K23" s="6">
        <v>383</v>
      </c>
    </row>
    <row r="24" spans="9:11" s="1" customFormat="1" ht="11.25">
      <c r="I24" s="8"/>
      <c r="J24" s="8"/>
      <c r="K24" s="7"/>
    </row>
    <row r="25" spans="1:10" s="1" customFormat="1" ht="11.25">
      <c r="A25" s="1" t="s">
        <v>14</v>
      </c>
      <c r="I25" s="2"/>
      <c r="J25" s="2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9" t="s">
        <v>18</v>
      </c>
      <c r="C27" s="9" t="s">
        <v>19</v>
      </c>
      <c r="D27" s="9" t="s">
        <v>20</v>
      </c>
      <c r="E27" s="9" t="s">
        <v>21</v>
      </c>
      <c r="F27" s="9" t="s">
        <v>22</v>
      </c>
      <c r="G27" s="9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3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7" t="s">
        <v>62</v>
      </c>
      <c r="D29" s="18" t="s">
        <v>70</v>
      </c>
      <c r="E29" s="19" t="s">
        <v>38</v>
      </c>
      <c r="F29" s="19" t="s">
        <v>39</v>
      </c>
      <c r="G29" s="20">
        <f>G30</f>
        <v>17000</v>
      </c>
      <c r="H29" s="20">
        <f>H30</f>
        <v>4250</v>
      </c>
      <c r="I29" s="20">
        <f>I30</f>
        <v>4250</v>
      </c>
      <c r="J29" s="20">
        <f>J30</f>
        <v>4250</v>
      </c>
      <c r="K29" s="20">
        <f>K30</f>
        <v>4250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24" t="s">
        <v>70</v>
      </c>
      <c r="E30" s="17" t="s">
        <v>38</v>
      </c>
      <c r="F30" s="17" t="s">
        <v>41</v>
      </c>
      <c r="G30" s="25">
        <v>17000</v>
      </c>
      <c r="H30" s="28">
        <f>G30/12*3</f>
        <v>4250</v>
      </c>
      <c r="I30" s="28">
        <f>G30/12*3</f>
        <v>4250</v>
      </c>
      <c r="J30" s="28">
        <f>G30/12*3</f>
        <v>4250</v>
      </c>
      <c r="K30" s="28">
        <f>G30/12*3</f>
        <v>4250</v>
      </c>
    </row>
    <row r="31" spans="1:11" s="1" customFormat="1" ht="13.5" customHeight="1">
      <c r="A31" s="15" t="s">
        <v>37</v>
      </c>
      <c r="B31" s="16">
        <v>906</v>
      </c>
      <c r="C31" s="17" t="s">
        <v>62</v>
      </c>
      <c r="D31" s="18" t="s">
        <v>70</v>
      </c>
      <c r="E31" s="19" t="s">
        <v>42</v>
      </c>
      <c r="F31" s="19" t="s">
        <v>39</v>
      </c>
      <c r="G31" s="20">
        <f>SUM(G32:G34)</f>
        <v>777000</v>
      </c>
      <c r="H31" s="20">
        <f>SUM(H32:H34)</f>
        <v>239250</v>
      </c>
      <c r="I31" s="20">
        <f>SUM(I32:I34)</f>
        <v>239250</v>
      </c>
      <c r="J31" s="20">
        <f>SUM(J32:J34)</f>
        <v>149250</v>
      </c>
      <c r="K31" s="20">
        <f>SUM(K32:K34)</f>
        <v>149250</v>
      </c>
    </row>
    <row r="32" spans="1:11" s="21" customFormat="1" ht="11.25">
      <c r="A32" s="22" t="s">
        <v>43</v>
      </c>
      <c r="B32" s="23">
        <v>906</v>
      </c>
      <c r="C32" s="17" t="s">
        <v>62</v>
      </c>
      <c r="D32" s="24" t="s">
        <v>70</v>
      </c>
      <c r="E32" s="17" t="s">
        <v>42</v>
      </c>
      <c r="F32" s="17" t="s">
        <v>44</v>
      </c>
      <c r="G32" s="25">
        <v>580000</v>
      </c>
      <c r="H32" s="28">
        <f>G32/4</f>
        <v>145000</v>
      </c>
      <c r="I32" s="28">
        <f>G32/4</f>
        <v>145000</v>
      </c>
      <c r="J32" s="28">
        <f>G32/4</f>
        <v>145000</v>
      </c>
      <c r="K32" s="28">
        <f>G32/4</f>
        <v>145000</v>
      </c>
    </row>
    <row r="33" spans="1:11" s="21" customFormat="1" ht="11.25">
      <c r="A33" s="22" t="s">
        <v>97</v>
      </c>
      <c r="B33" s="23">
        <v>906</v>
      </c>
      <c r="C33" s="17" t="s">
        <v>62</v>
      </c>
      <c r="D33" s="24" t="s">
        <v>70</v>
      </c>
      <c r="E33" s="17" t="s">
        <v>42</v>
      </c>
      <c r="F33" s="17" t="s">
        <v>46</v>
      </c>
      <c r="G33" s="25">
        <v>180000</v>
      </c>
      <c r="H33" s="26">
        <f>G33/2</f>
        <v>90000</v>
      </c>
      <c r="I33" s="26">
        <f>G33/2</f>
        <v>90000</v>
      </c>
      <c r="J33" s="26">
        <v>0</v>
      </c>
      <c r="K33" s="26">
        <v>0</v>
      </c>
    </row>
    <row r="34" spans="1:11" s="21" customFormat="1" ht="11.25">
      <c r="A34" s="22" t="s">
        <v>47</v>
      </c>
      <c r="B34" s="25">
        <v>906</v>
      </c>
      <c r="C34" s="17" t="s">
        <v>62</v>
      </c>
      <c r="D34" s="24" t="s">
        <v>70</v>
      </c>
      <c r="E34" s="25">
        <v>244</v>
      </c>
      <c r="F34" s="25">
        <v>226</v>
      </c>
      <c r="G34" s="25">
        <v>17000</v>
      </c>
      <c r="H34" s="25">
        <f>G34/4</f>
        <v>4250</v>
      </c>
      <c r="I34" s="25">
        <f>G34/4</f>
        <v>4250</v>
      </c>
      <c r="J34" s="25">
        <f>G34/4</f>
        <v>4250</v>
      </c>
      <c r="K34" s="25">
        <f>G34/4</f>
        <v>4250</v>
      </c>
    </row>
    <row r="35" spans="1:11" s="35" customFormat="1" ht="12.75">
      <c r="A35" s="15" t="s">
        <v>48</v>
      </c>
      <c r="B35" s="16">
        <v>906</v>
      </c>
      <c r="C35" s="19" t="s">
        <v>62</v>
      </c>
      <c r="D35" s="18" t="s">
        <v>70</v>
      </c>
      <c r="E35" s="19" t="s">
        <v>42</v>
      </c>
      <c r="F35" s="19" t="s">
        <v>49</v>
      </c>
      <c r="G35" s="20">
        <f>SUM(G36)</f>
        <v>296000</v>
      </c>
      <c r="H35" s="20">
        <f>SUM(H36:H38)</f>
        <v>4364385.166666666</v>
      </c>
      <c r="I35" s="20">
        <f>SUM(I36:I38)</f>
        <v>4534508</v>
      </c>
      <c r="J35" s="20">
        <f>SUM(J36:J38)</f>
        <v>4194262.333333333</v>
      </c>
      <c r="K35" s="20">
        <f>SUM(K36:K38)</f>
        <v>4662844.5</v>
      </c>
    </row>
    <row r="36" spans="1:11" s="21" customFormat="1" ht="12.75" customHeight="1">
      <c r="A36" s="22" t="s">
        <v>50</v>
      </c>
      <c r="B36" s="23">
        <v>906</v>
      </c>
      <c r="C36" s="17" t="s">
        <v>62</v>
      </c>
      <c r="D36" s="24" t="s">
        <v>70</v>
      </c>
      <c r="E36" s="17" t="s">
        <v>42</v>
      </c>
      <c r="F36" s="17" t="s">
        <v>51</v>
      </c>
      <c r="G36" s="25">
        <v>296000</v>
      </c>
      <c r="H36" s="25">
        <f>G36/4</f>
        <v>74000</v>
      </c>
      <c r="I36" s="25">
        <f>H36</f>
        <v>74000</v>
      </c>
      <c r="J36" s="25">
        <f>H36</f>
        <v>74000</v>
      </c>
      <c r="K36" s="25">
        <f>H36</f>
        <v>74000</v>
      </c>
    </row>
    <row r="37" spans="1:11" s="35" customFormat="1" ht="12.75">
      <c r="A37" s="15" t="s">
        <v>48</v>
      </c>
      <c r="B37" s="16">
        <v>906</v>
      </c>
      <c r="C37" s="19" t="s">
        <v>62</v>
      </c>
      <c r="D37" s="18" t="s">
        <v>64</v>
      </c>
      <c r="E37" s="19" t="s">
        <v>42</v>
      </c>
      <c r="F37" s="19" t="s">
        <v>49</v>
      </c>
      <c r="G37" s="20">
        <f>SUM(G38)</f>
        <v>580000</v>
      </c>
      <c r="H37" s="20">
        <f>SUM(H38:H40)</f>
        <v>4145385.166666666</v>
      </c>
      <c r="I37" s="20">
        <f>SUM(I38:I40)</f>
        <v>4315508</v>
      </c>
      <c r="J37" s="20">
        <f>SUM(J38:J40)</f>
        <v>3975262.333333333</v>
      </c>
      <c r="K37" s="20">
        <f>SUM(K38:K40)</f>
        <v>4443844.5</v>
      </c>
    </row>
    <row r="38" spans="1:11" s="21" customFormat="1" ht="11.25">
      <c r="A38" s="22" t="s">
        <v>50</v>
      </c>
      <c r="B38" s="23">
        <v>906</v>
      </c>
      <c r="C38" s="17" t="s">
        <v>62</v>
      </c>
      <c r="D38" s="24" t="s">
        <v>64</v>
      </c>
      <c r="E38" s="17" t="s">
        <v>42</v>
      </c>
      <c r="F38" s="17" t="s">
        <v>51</v>
      </c>
      <c r="G38" s="25">
        <v>580000</v>
      </c>
      <c r="H38" s="25">
        <f>G38/4</f>
        <v>145000</v>
      </c>
      <c r="I38" s="25">
        <f>G38/4</f>
        <v>145000</v>
      </c>
      <c r="J38" s="25">
        <f>G38/4</f>
        <v>145000</v>
      </c>
      <c r="K38" s="25">
        <f>G38/4</f>
        <v>145000</v>
      </c>
    </row>
    <row r="39" spans="1:11" s="21" customFormat="1" ht="12.75">
      <c r="A39" s="15" t="s">
        <v>28</v>
      </c>
      <c r="B39" s="16">
        <v>906</v>
      </c>
      <c r="C39" s="17" t="s">
        <v>62</v>
      </c>
      <c r="D39" s="18" t="s">
        <v>63</v>
      </c>
      <c r="E39" s="19" t="s">
        <v>29</v>
      </c>
      <c r="F39" s="19" t="s">
        <v>30</v>
      </c>
      <c r="G39" s="20">
        <f>SUM(G40:G42)</f>
        <v>9200000</v>
      </c>
      <c r="H39" s="20">
        <f>SUM(H40:H42)</f>
        <v>2257926.833333333</v>
      </c>
      <c r="I39" s="20">
        <f>SUM(I40:I42)</f>
        <v>2428049.6666666665</v>
      </c>
      <c r="J39" s="20">
        <f>SUM(J40:J42)</f>
        <v>2087804</v>
      </c>
      <c r="K39" s="20">
        <f>SUM(K40:K42)</f>
        <v>2426219.5</v>
      </c>
    </row>
    <row r="40" spans="1:11" s="21" customFormat="1" ht="11.25">
      <c r="A40" s="22" t="s">
        <v>31</v>
      </c>
      <c r="B40" s="23">
        <v>906</v>
      </c>
      <c r="C40" s="17" t="s">
        <v>62</v>
      </c>
      <c r="D40" s="24" t="s">
        <v>63</v>
      </c>
      <c r="E40" s="17" t="s">
        <v>29</v>
      </c>
      <c r="F40" s="17" t="s">
        <v>32</v>
      </c>
      <c r="G40" s="25">
        <v>7100000</v>
      </c>
      <c r="H40" s="26">
        <f>(G40-K40)/3</f>
        <v>1742458.3333333333</v>
      </c>
      <c r="I40" s="26">
        <f>(G40-K40)/3</f>
        <v>1742458.3333333333</v>
      </c>
      <c r="J40" s="26">
        <f>(G40-K40)/3</f>
        <v>1742458.3333333333</v>
      </c>
      <c r="K40" s="26">
        <f>G40/4+(G40/4*5.5/100)</f>
        <v>1872625</v>
      </c>
    </row>
    <row r="41" spans="1:11" s="21" customFormat="1" ht="12.75" customHeight="1">
      <c r="A41" s="22" t="s">
        <v>33</v>
      </c>
      <c r="B41" s="23">
        <v>906</v>
      </c>
      <c r="C41" s="17" t="s">
        <v>62</v>
      </c>
      <c r="D41" s="24" t="s">
        <v>63</v>
      </c>
      <c r="E41" s="17" t="s">
        <v>29</v>
      </c>
      <c r="F41" s="17" t="s">
        <v>34</v>
      </c>
      <c r="G41" s="25">
        <v>20400</v>
      </c>
      <c r="H41" s="26">
        <f>G41/4</f>
        <v>5100</v>
      </c>
      <c r="I41" s="26">
        <f>G41/4</f>
        <v>5100</v>
      </c>
      <c r="J41" s="26">
        <f>G41/4</f>
        <v>5100</v>
      </c>
      <c r="K41" s="26">
        <f>G41/4</f>
        <v>5100</v>
      </c>
    </row>
    <row r="42" spans="1:11" s="29" customFormat="1" ht="11.25" customHeight="1">
      <c r="A42" s="27" t="s">
        <v>35</v>
      </c>
      <c r="B42" s="23">
        <v>906</v>
      </c>
      <c r="C42" s="17" t="s">
        <v>62</v>
      </c>
      <c r="D42" s="24" t="s">
        <v>63</v>
      </c>
      <c r="E42" s="17" t="s">
        <v>29</v>
      </c>
      <c r="F42" s="17" t="s">
        <v>36</v>
      </c>
      <c r="G42" s="25">
        <v>2079600</v>
      </c>
      <c r="H42" s="25">
        <f>(G42-K42)/3</f>
        <v>510368.5</v>
      </c>
      <c r="I42" s="25">
        <f>H42+H42/3</f>
        <v>680491.3333333334</v>
      </c>
      <c r="J42" s="25">
        <f>H42-H42/3</f>
        <v>340245.6666666666</v>
      </c>
      <c r="K42" s="25">
        <f>G42/12*3+(G42/4*5.5/100)</f>
        <v>548494.5</v>
      </c>
    </row>
    <row r="43" spans="1:11" s="53" customFormat="1" ht="12.75">
      <c r="A43" s="49" t="s">
        <v>48</v>
      </c>
      <c r="B43" s="50">
        <v>906</v>
      </c>
      <c r="C43" s="51" t="s">
        <v>62</v>
      </c>
      <c r="D43" s="51" t="s">
        <v>65</v>
      </c>
      <c r="E43" s="51" t="s">
        <v>38</v>
      </c>
      <c r="F43" s="51" t="s">
        <v>49</v>
      </c>
      <c r="G43" s="52">
        <f>SUM(G44:G44)</f>
        <v>1000</v>
      </c>
      <c r="H43" s="52">
        <f>SUM(H44:H44)</f>
        <v>250</v>
      </c>
      <c r="I43" s="52">
        <f>SUM(I44:I44)</f>
        <v>250</v>
      </c>
      <c r="J43" s="52">
        <f>SUM(J44:J44)</f>
        <v>250</v>
      </c>
      <c r="K43" s="52">
        <f>SUM(K44:K44)</f>
        <v>250</v>
      </c>
    </row>
    <row r="44" spans="1:11" s="39" customFormat="1" ht="11.25" customHeight="1">
      <c r="A44" s="45" t="s">
        <v>52</v>
      </c>
      <c r="B44" s="46">
        <v>906</v>
      </c>
      <c r="C44" s="47" t="s">
        <v>62</v>
      </c>
      <c r="D44" s="47" t="s">
        <v>65</v>
      </c>
      <c r="E44" s="47" t="s">
        <v>38</v>
      </c>
      <c r="F44" s="47" t="s">
        <v>53</v>
      </c>
      <c r="G44" s="48">
        <v>1000</v>
      </c>
      <c r="H44" s="38">
        <f>G44/4</f>
        <v>250</v>
      </c>
      <c r="I44" s="38">
        <f aca="true" t="shared" si="0" ref="I44:I49">G44/4</f>
        <v>250</v>
      </c>
      <c r="J44" s="38">
        <f aca="true" t="shared" si="1" ref="J44:J49">G44/4</f>
        <v>250</v>
      </c>
      <c r="K44" s="38">
        <f aca="true" t="shared" si="2" ref="K44:K49">G44/4</f>
        <v>250</v>
      </c>
    </row>
    <row r="45" spans="1:11" s="35" customFormat="1" ht="12.75">
      <c r="A45" s="15" t="s">
        <v>48</v>
      </c>
      <c r="B45" s="16">
        <v>906</v>
      </c>
      <c r="C45" s="19" t="s">
        <v>62</v>
      </c>
      <c r="D45" s="18" t="s">
        <v>65</v>
      </c>
      <c r="E45" s="19" t="s">
        <v>42</v>
      </c>
      <c r="F45" s="19" t="s">
        <v>49</v>
      </c>
      <c r="G45" s="20">
        <f>SUM(G46)</f>
        <v>109000</v>
      </c>
      <c r="H45" s="36">
        <f aca="true" t="shared" si="3" ref="H45:H51">G45/4</f>
        <v>27250</v>
      </c>
      <c r="I45" s="36">
        <f t="shared" si="0"/>
        <v>27250</v>
      </c>
      <c r="J45" s="36">
        <f t="shared" si="1"/>
        <v>27250</v>
      </c>
      <c r="K45" s="36">
        <f t="shared" si="2"/>
        <v>27250</v>
      </c>
    </row>
    <row r="46" spans="1:11" s="29" customFormat="1" ht="11.25">
      <c r="A46" s="22" t="s">
        <v>52</v>
      </c>
      <c r="B46" s="23">
        <v>906</v>
      </c>
      <c r="C46" s="17" t="s">
        <v>62</v>
      </c>
      <c r="D46" s="24" t="s">
        <v>65</v>
      </c>
      <c r="E46" s="17" t="s">
        <v>42</v>
      </c>
      <c r="F46" s="17" t="s">
        <v>53</v>
      </c>
      <c r="G46" s="25">
        <v>109000</v>
      </c>
      <c r="H46" s="26">
        <f t="shared" si="3"/>
        <v>27250</v>
      </c>
      <c r="I46" s="26">
        <f t="shared" si="0"/>
        <v>27250</v>
      </c>
      <c r="J46" s="26">
        <f t="shared" si="1"/>
        <v>27250</v>
      </c>
      <c r="K46" s="26">
        <f t="shared" si="2"/>
        <v>27250</v>
      </c>
    </row>
    <row r="47" spans="1:11" s="69" customFormat="1" ht="13.5" customHeight="1">
      <c r="A47" s="15" t="s">
        <v>37</v>
      </c>
      <c r="B47" s="62">
        <v>906</v>
      </c>
      <c r="C47" s="59" t="s">
        <v>62</v>
      </c>
      <c r="D47" s="59" t="s">
        <v>66</v>
      </c>
      <c r="E47" s="59" t="s">
        <v>38</v>
      </c>
      <c r="F47" s="59" t="s">
        <v>39</v>
      </c>
      <c r="G47" s="37">
        <f>G48</f>
        <v>50000</v>
      </c>
      <c r="H47" s="63">
        <f t="shared" si="3"/>
        <v>12500</v>
      </c>
      <c r="I47" s="63">
        <f t="shared" si="0"/>
        <v>12500</v>
      </c>
      <c r="J47" s="63">
        <f t="shared" si="1"/>
        <v>12500</v>
      </c>
      <c r="K47" s="63">
        <f t="shared" si="2"/>
        <v>12500</v>
      </c>
    </row>
    <row r="48" spans="1:11" s="68" customFormat="1" ht="11.25">
      <c r="A48" s="65" t="s">
        <v>40</v>
      </c>
      <c r="B48" s="66">
        <v>906</v>
      </c>
      <c r="C48" s="60" t="s">
        <v>62</v>
      </c>
      <c r="D48" s="60" t="s">
        <v>66</v>
      </c>
      <c r="E48" s="60" t="s">
        <v>38</v>
      </c>
      <c r="F48" s="60" t="s">
        <v>41</v>
      </c>
      <c r="G48" s="67">
        <v>50000</v>
      </c>
      <c r="H48" s="28">
        <f t="shared" si="3"/>
        <v>12500</v>
      </c>
      <c r="I48" s="28">
        <f t="shared" si="0"/>
        <v>12500</v>
      </c>
      <c r="J48" s="28">
        <f t="shared" si="1"/>
        <v>12500</v>
      </c>
      <c r="K48" s="28">
        <f t="shared" si="2"/>
        <v>12500</v>
      </c>
    </row>
    <row r="49" spans="1:11" s="64" customFormat="1" ht="12.75">
      <c r="A49" s="15" t="s">
        <v>48</v>
      </c>
      <c r="B49" s="62">
        <v>906</v>
      </c>
      <c r="C49" s="59" t="s">
        <v>62</v>
      </c>
      <c r="D49" s="59" t="s">
        <v>67</v>
      </c>
      <c r="E49" s="59" t="s">
        <v>42</v>
      </c>
      <c r="F49" s="59" t="s">
        <v>49</v>
      </c>
      <c r="G49" s="37">
        <f>SUM(G50)</f>
        <v>756000</v>
      </c>
      <c r="H49" s="63">
        <f t="shared" si="3"/>
        <v>189000</v>
      </c>
      <c r="I49" s="63">
        <f t="shared" si="0"/>
        <v>189000</v>
      </c>
      <c r="J49" s="63">
        <f t="shared" si="1"/>
        <v>189000</v>
      </c>
      <c r="K49" s="63">
        <f t="shared" si="2"/>
        <v>189000</v>
      </c>
    </row>
    <row r="50" spans="1:11" s="68" customFormat="1" ht="11.25">
      <c r="A50" s="65" t="s">
        <v>52</v>
      </c>
      <c r="B50" s="66">
        <v>906</v>
      </c>
      <c r="C50" s="60" t="s">
        <v>62</v>
      </c>
      <c r="D50" s="60" t="s">
        <v>67</v>
      </c>
      <c r="E50" s="60" t="s">
        <v>42</v>
      </c>
      <c r="F50" s="60" t="s">
        <v>53</v>
      </c>
      <c r="G50" s="67">
        <v>756000</v>
      </c>
      <c r="H50" s="67">
        <v>0</v>
      </c>
      <c r="I50" s="67">
        <f>G50</f>
        <v>756000</v>
      </c>
      <c r="J50" s="67">
        <v>0</v>
      </c>
      <c r="K50" s="67">
        <v>0</v>
      </c>
    </row>
    <row r="51" spans="1:11" s="35" customFormat="1" ht="12.75">
      <c r="A51" s="15" t="s">
        <v>48</v>
      </c>
      <c r="B51" s="16">
        <v>906</v>
      </c>
      <c r="C51" s="19" t="s">
        <v>62</v>
      </c>
      <c r="D51" s="18" t="s">
        <v>68</v>
      </c>
      <c r="E51" s="19" t="s">
        <v>42</v>
      </c>
      <c r="F51" s="19" t="s">
        <v>49</v>
      </c>
      <c r="G51" s="20">
        <f>SUM(G52)</f>
        <v>756000</v>
      </c>
      <c r="H51" s="36">
        <f t="shared" si="3"/>
        <v>189000</v>
      </c>
      <c r="I51" s="36">
        <f>G51/4</f>
        <v>189000</v>
      </c>
      <c r="J51" s="36">
        <f>G51/4</f>
        <v>189000</v>
      </c>
      <c r="K51" s="36">
        <f>G51/4</f>
        <v>189000</v>
      </c>
    </row>
    <row r="52" spans="1:11" s="29" customFormat="1" ht="11.25">
      <c r="A52" s="22" t="s">
        <v>52</v>
      </c>
      <c r="B52" s="23">
        <v>906</v>
      </c>
      <c r="C52" s="17" t="s">
        <v>62</v>
      </c>
      <c r="D52" s="24" t="s">
        <v>68</v>
      </c>
      <c r="E52" s="17" t="s">
        <v>42</v>
      </c>
      <c r="F52" s="17" t="s">
        <v>53</v>
      </c>
      <c r="G52" s="25">
        <v>756000</v>
      </c>
      <c r="H52" s="25">
        <v>0</v>
      </c>
      <c r="I52" s="25">
        <f>G52</f>
        <v>756000</v>
      </c>
      <c r="J52" s="25">
        <v>0</v>
      </c>
      <c r="K52" s="25">
        <v>0</v>
      </c>
    </row>
    <row r="53" spans="1:11" s="1" customFormat="1" ht="11.25">
      <c r="A53" s="30" t="s">
        <v>54</v>
      </c>
      <c r="B53" s="6"/>
      <c r="C53" s="31"/>
      <c r="D53" s="31"/>
      <c r="E53" s="31"/>
      <c r="F53" s="31"/>
      <c r="G53" s="20">
        <f>SUM(G51,G49,G47,G45,G43,G39,G37,G35,G31,G29)</f>
        <v>12542000</v>
      </c>
      <c r="H53" s="20">
        <f>SUM(H47,H45,H43,H39,H35,H31,H29)</f>
        <v>6905811.999999999</v>
      </c>
      <c r="I53" s="20">
        <f>SUM(I47,I45,I43,I39,I35,I31,I29)</f>
        <v>7246057.666666666</v>
      </c>
      <c r="J53" s="20">
        <f>SUM(J47,J45,J43,J39,J35,J31,J29)</f>
        <v>6475566.333333333</v>
      </c>
      <c r="K53" s="20">
        <f>SUM(K47,K45,K43,K39,K35,K31,K29)</f>
        <v>7282564</v>
      </c>
    </row>
    <row r="54" ht="12.75">
      <c r="G54" s="32"/>
    </row>
    <row r="55" ht="13.5" customHeight="1"/>
    <row r="56" spans="1:11" s="1" customFormat="1" ht="11.25">
      <c r="A56" s="1" t="s">
        <v>55</v>
      </c>
      <c r="B56" s="33"/>
      <c r="C56" s="33" t="s">
        <v>56</v>
      </c>
      <c r="H56" s="1" t="s">
        <v>57</v>
      </c>
      <c r="J56" s="33"/>
      <c r="K56" s="33"/>
    </row>
    <row r="57" spans="2:10" s="1" customFormat="1" ht="11.25">
      <c r="B57" s="34" t="s">
        <v>58</v>
      </c>
      <c r="J57" s="34" t="s">
        <v>58</v>
      </c>
    </row>
    <row r="58" spans="1:2" s="1" customFormat="1" ht="11.25">
      <c r="A58" s="91" t="s">
        <v>59</v>
      </c>
      <c r="B58" s="91"/>
    </row>
    <row r="59" s="1" customFormat="1" ht="11.25"/>
  </sheetData>
  <mergeCells count="17">
    <mergeCell ref="A58:B58"/>
    <mergeCell ref="I23:J23"/>
    <mergeCell ref="A26:A27"/>
    <mergeCell ref="B26:G26"/>
    <mergeCell ref="H26:K26"/>
    <mergeCell ref="D15:F15"/>
    <mergeCell ref="I17:J17"/>
    <mergeCell ref="I18:J18"/>
    <mergeCell ref="B20:I20"/>
    <mergeCell ref="F10:K10"/>
    <mergeCell ref="F11:K11"/>
    <mergeCell ref="F12:K12"/>
    <mergeCell ref="D14:F14"/>
    <mergeCell ref="F4:I4"/>
    <mergeCell ref="G6:I6"/>
    <mergeCell ref="F8:K8"/>
    <mergeCell ref="F9:K9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workbookViewId="0" topLeftCell="A19">
      <selection activeCell="A43" sqref="A43:IV44"/>
    </sheetView>
  </sheetViews>
  <sheetFormatPr defaultColWidth="9.140625" defaultRowHeight="12.75"/>
  <cols>
    <col min="1" max="1" width="30.8515625" style="0" customWidth="1"/>
    <col min="2" max="2" width="11.7109375" style="0" customWidth="1"/>
    <col min="4" max="4" width="10.00390625" style="0" customWidth="1"/>
    <col min="5" max="5" width="18.42187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8.28125" style="0" customWidth="1"/>
  </cols>
  <sheetData>
    <row r="1" s="1" customFormat="1" ht="11.25">
      <c r="F1" s="1" t="s">
        <v>0</v>
      </c>
    </row>
    <row r="2" s="1" customFormat="1" ht="11.25">
      <c r="F2" s="1" t="s">
        <v>1</v>
      </c>
    </row>
    <row r="3" s="1" customFormat="1" ht="11.25">
      <c r="F3" s="1" t="s">
        <v>2</v>
      </c>
    </row>
    <row r="4" spans="6:10" s="1" customFormat="1" ht="11.25">
      <c r="F4" s="90"/>
      <c r="G4" s="90"/>
      <c r="H4" s="90"/>
      <c r="I4" s="90"/>
      <c r="J4" s="1" t="s">
        <v>3</v>
      </c>
    </row>
    <row r="5" s="1" customFormat="1" ht="11.25"/>
    <row r="6" spans="6:10" s="1" customFormat="1" ht="11.25">
      <c r="F6" s="1" t="s">
        <v>4</v>
      </c>
      <c r="G6" s="90"/>
      <c r="H6" s="90"/>
      <c r="I6" s="90"/>
      <c r="J6" s="1" t="s">
        <v>5</v>
      </c>
    </row>
    <row r="7" s="1" customFormat="1" ht="11.25"/>
    <row r="8" spans="6:11" s="1" customFormat="1" ht="11.25">
      <c r="F8" s="91" t="s">
        <v>6</v>
      </c>
      <c r="G8" s="91"/>
      <c r="H8" s="91"/>
      <c r="I8" s="91"/>
      <c r="J8" s="91"/>
      <c r="K8" s="91"/>
    </row>
    <row r="9" spans="6:11" s="1" customFormat="1" ht="11.25">
      <c r="F9" s="92">
        <v>9506000</v>
      </c>
      <c r="G9" s="92"/>
      <c r="H9" s="92"/>
      <c r="I9" s="92"/>
      <c r="J9" s="92"/>
      <c r="K9" s="92"/>
    </row>
    <row r="10" spans="6:11" s="3" customFormat="1" ht="11.25">
      <c r="F10" s="93" t="s">
        <v>7</v>
      </c>
      <c r="G10" s="93"/>
      <c r="H10" s="93"/>
      <c r="I10" s="93"/>
      <c r="J10" s="93"/>
      <c r="K10" s="93"/>
    </row>
    <row r="11" spans="6:11" s="1" customFormat="1" ht="11.25">
      <c r="F11" s="92" t="s">
        <v>87</v>
      </c>
      <c r="G11" s="92"/>
      <c r="H11" s="92"/>
      <c r="I11" s="92"/>
      <c r="J11" s="92"/>
      <c r="K11" s="92"/>
    </row>
    <row r="12" spans="6:11" s="1" customFormat="1" ht="11.25">
      <c r="F12" s="90"/>
      <c r="G12" s="90"/>
      <c r="H12" s="90"/>
      <c r="I12" s="90"/>
      <c r="J12" s="90"/>
      <c r="K12" s="90"/>
    </row>
    <row r="13" s="1" customFormat="1" ht="17.25" customHeight="1"/>
    <row r="14" spans="4:6" s="4" customFormat="1" ht="11.25">
      <c r="D14" s="95" t="s">
        <v>8</v>
      </c>
      <c r="E14" s="95"/>
      <c r="F14" s="95"/>
    </row>
    <row r="15" spans="4:6" s="4" customFormat="1" ht="11.25">
      <c r="D15" s="95" t="s">
        <v>9</v>
      </c>
      <c r="E15" s="95"/>
      <c r="F15" s="95"/>
    </row>
    <row r="16" s="1" customFormat="1" ht="11.25"/>
    <row r="17" spans="9:11" s="1" customFormat="1" ht="11.25">
      <c r="I17" s="96" t="s">
        <v>10</v>
      </c>
      <c r="J17" s="96"/>
      <c r="K17" s="5">
        <v>111</v>
      </c>
    </row>
    <row r="18" spans="9:11" s="1" customFormat="1" ht="11.25">
      <c r="I18" s="96" t="s">
        <v>11</v>
      </c>
      <c r="J18" s="96"/>
      <c r="K18" s="6"/>
    </row>
    <row r="19" spans="2:9" s="1" customFormat="1" ht="11.25">
      <c r="B19" s="7"/>
      <c r="C19" s="7"/>
      <c r="D19" s="7"/>
      <c r="E19" s="7"/>
      <c r="F19" s="7"/>
      <c r="G19" s="7"/>
      <c r="H19" s="7"/>
      <c r="I19" s="7"/>
    </row>
    <row r="20" spans="2:9" s="1" customFormat="1" ht="11.25">
      <c r="B20" s="97" t="s">
        <v>88</v>
      </c>
      <c r="C20" s="97"/>
      <c r="D20" s="97"/>
      <c r="E20" s="97"/>
      <c r="F20" s="97"/>
      <c r="G20" s="97"/>
      <c r="H20" s="97"/>
      <c r="I20" s="97"/>
    </row>
    <row r="21" s="1" customFormat="1" ht="11.25">
      <c r="D21" s="1" t="s">
        <v>12</v>
      </c>
    </row>
    <row r="22" s="1" customFormat="1" ht="11.25"/>
    <row r="23" spans="9:11" s="1" customFormat="1" ht="11.25">
      <c r="I23" s="98" t="s">
        <v>13</v>
      </c>
      <c r="J23" s="99"/>
      <c r="K23" s="6">
        <v>383</v>
      </c>
    </row>
    <row r="24" spans="9:11" s="1" customFormat="1" ht="11.25">
      <c r="I24" s="8"/>
      <c r="J24" s="8"/>
      <c r="K24" s="7"/>
    </row>
    <row r="25" spans="1:10" s="1" customFormat="1" ht="11.25">
      <c r="A25" s="1" t="s">
        <v>14</v>
      </c>
      <c r="I25" s="2"/>
      <c r="J25" s="2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9" t="s">
        <v>18</v>
      </c>
      <c r="C27" s="9" t="s">
        <v>19</v>
      </c>
      <c r="D27" s="9" t="s">
        <v>20</v>
      </c>
      <c r="E27" s="9" t="s">
        <v>21</v>
      </c>
      <c r="F27" s="9" t="s">
        <v>22</v>
      </c>
      <c r="G27" s="9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3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7" t="s">
        <v>62</v>
      </c>
      <c r="D29" s="18" t="s">
        <v>70</v>
      </c>
      <c r="E29" s="19" t="s">
        <v>38</v>
      </c>
      <c r="F29" s="19" t="s">
        <v>39</v>
      </c>
      <c r="G29" s="20">
        <f>G30</f>
        <v>17500</v>
      </c>
      <c r="H29" s="20">
        <f>H30</f>
        <v>4375</v>
      </c>
      <c r="I29" s="20">
        <f>I30</f>
        <v>4375</v>
      </c>
      <c r="J29" s="20">
        <f>J30</f>
        <v>4375</v>
      </c>
      <c r="K29" s="20">
        <f>K30</f>
        <v>4375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24" t="s">
        <v>70</v>
      </c>
      <c r="E30" s="17" t="s">
        <v>38</v>
      </c>
      <c r="F30" s="17" t="s">
        <v>41</v>
      </c>
      <c r="G30" s="25">
        <v>17500</v>
      </c>
      <c r="H30" s="28">
        <f>G30/12*3</f>
        <v>4375</v>
      </c>
      <c r="I30" s="28">
        <f>G30/12*3</f>
        <v>4375</v>
      </c>
      <c r="J30" s="28">
        <f>G30/12*3</f>
        <v>4375</v>
      </c>
      <c r="K30" s="28">
        <f>G30/12*3</f>
        <v>4375</v>
      </c>
    </row>
    <row r="31" spans="1:11" s="1" customFormat="1" ht="13.5" customHeight="1">
      <c r="A31" s="15" t="s">
        <v>37</v>
      </c>
      <c r="B31" s="16">
        <v>906</v>
      </c>
      <c r="C31" s="17" t="s">
        <v>62</v>
      </c>
      <c r="D31" s="18" t="s">
        <v>70</v>
      </c>
      <c r="E31" s="19" t="s">
        <v>42</v>
      </c>
      <c r="F31" s="19" t="s">
        <v>39</v>
      </c>
      <c r="G31" s="20">
        <f>SUM(G32:G34)</f>
        <v>898500</v>
      </c>
      <c r="H31" s="20">
        <f>SUM(H32:H34)</f>
        <v>229250</v>
      </c>
      <c r="I31" s="20">
        <f>SUM(I32:I34)</f>
        <v>229250</v>
      </c>
      <c r="J31" s="20">
        <f>SUM(J32:J34)</f>
        <v>220000</v>
      </c>
      <c r="K31" s="20">
        <f>SUM(K32:K34)</f>
        <v>220000</v>
      </c>
    </row>
    <row r="32" spans="1:11" s="21" customFormat="1" ht="11.25">
      <c r="A32" s="22" t="s">
        <v>43</v>
      </c>
      <c r="B32" s="23">
        <v>906</v>
      </c>
      <c r="C32" s="17" t="s">
        <v>62</v>
      </c>
      <c r="D32" s="24" t="s">
        <v>70</v>
      </c>
      <c r="E32" s="17" t="s">
        <v>42</v>
      </c>
      <c r="F32" s="17" t="s">
        <v>44</v>
      </c>
      <c r="G32" s="25">
        <v>760000</v>
      </c>
      <c r="H32" s="28">
        <f>G32/4</f>
        <v>190000</v>
      </c>
      <c r="I32" s="28">
        <f>G32/4</f>
        <v>190000</v>
      </c>
      <c r="J32" s="28">
        <f>G32/4</f>
        <v>190000</v>
      </c>
      <c r="K32" s="28">
        <f>G32/4</f>
        <v>190000</v>
      </c>
    </row>
    <row r="33" spans="1:11" s="21" customFormat="1" ht="11.25">
      <c r="A33" s="22" t="s">
        <v>97</v>
      </c>
      <c r="B33" s="23">
        <v>906</v>
      </c>
      <c r="C33" s="17" t="s">
        <v>62</v>
      </c>
      <c r="D33" s="24" t="s">
        <v>70</v>
      </c>
      <c r="E33" s="17" t="s">
        <v>42</v>
      </c>
      <c r="F33" s="17" t="s">
        <v>46</v>
      </c>
      <c r="G33" s="25">
        <v>18500</v>
      </c>
      <c r="H33" s="26">
        <f>G33/2</f>
        <v>9250</v>
      </c>
      <c r="I33" s="26">
        <f>G33/2</f>
        <v>9250</v>
      </c>
      <c r="J33" s="26">
        <v>0</v>
      </c>
      <c r="K33" s="26">
        <v>0</v>
      </c>
    </row>
    <row r="34" spans="1:11" s="21" customFormat="1" ht="11.25">
      <c r="A34" s="22" t="s">
        <v>47</v>
      </c>
      <c r="B34" s="25">
        <v>906</v>
      </c>
      <c r="C34" s="17" t="s">
        <v>62</v>
      </c>
      <c r="D34" s="24" t="s">
        <v>70</v>
      </c>
      <c r="E34" s="25">
        <v>244</v>
      </c>
      <c r="F34" s="25">
        <v>226</v>
      </c>
      <c r="G34" s="25">
        <v>120000</v>
      </c>
      <c r="H34" s="25">
        <f>G34/4</f>
        <v>30000</v>
      </c>
      <c r="I34" s="25">
        <f>G34/4</f>
        <v>30000</v>
      </c>
      <c r="J34" s="25">
        <f>G34/4</f>
        <v>30000</v>
      </c>
      <c r="K34" s="25">
        <f>G34/4</f>
        <v>30000</v>
      </c>
    </row>
    <row r="35" spans="1:11" s="35" customFormat="1" ht="12.75">
      <c r="A35" s="15" t="s">
        <v>48</v>
      </c>
      <c r="B35" s="16">
        <v>906</v>
      </c>
      <c r="C35" s="19" t="s">
        <v>62</v>
      </c>
      <c r="D35" s="18" t="s">
        <v>70</v>
      </c>
      <c r="E35" s="19" t="s">
        <v>42</v>
      </c>
      <c r="F35" s="19" t="s">
        <v>49</v>
      </c>
      <c r="G35" s="20">
        <f>SUM(G36)</f>
        <v>330000</v>
      </c>
      <c r="H35" s="20">
        <f>SUM(H36:H38)</f>
        <v>3623350.5</v>
      </c>
      <c r="I35" s="20">
        <f>SUM(I36:I38)</f>
        <v>3774756.222222222</v>
      </c>
      <c r="J35" s="20">
        <f>SUM(J36:J38)</f>
        <v>3471944.777777778</v>
      </c>
      <c r="K35" s="20">
        <f>SUM(K36:K38)</f>
        <v>3869948.5</v>
      </c>
    </row>
    <row r="36" spans="1:11" s="21" customFormat="1" ht="12.75" customHeight="1">
      <c r="A36" s="22" t="s">
        <v>50</v>
      </c>
      <c r="B36" s="23">
        <v>906</v>
      </c>
      <c r="C36" s="17" t="s">
        <v>62</v>
      </c>
      <c r="D36" s="24" t="s">
        <v>70</v>
      </c>
      <c r="E36" s="17" t="s">
        <v>42</v>
      </c>
      <c r="F36" s="17" t="s">
        <v>51</v>
      </c>
      <c r="G36" s="25">
        <v>330000</v>
      </c>
      <c r="H36" s="25">
        <f>G36/4</f>
        <v>82500</v>
      </c>
      <c r="I36" s="25">
        <f>H36</f>
        <v>82500</v>
      </c>
      <c r="J36" s="25">
        <f>H36</f>
        <v>82500</v>
      </c>
      <c r="K36" s="25">
        <f>H36</f>
        <v>82500</v>
      </c>
    </row>
    <row r="37" spans="1:11" s="35" customFormat="1" ht="12.75">
      <c r="A37" s="15" t="s">
        <v>48</v>
      </c>
      <c r="B37" s="16">
        <v>906</v>
      </c>
      <c r="C37" s="19" t="s">
        <v>62</v>
      </c>
      <c r="D37" s="18" t="s">
        <v>64</v>
      </c>
      <c r="E37" s="19" t="s">
        <v>42</v>
      </c>
      <c r="F37" s="19" t="s">
        <v>49</v>
      </c>
      <c r="G37" s="20">
        <f>SUM(G38)</f>
        <v>470000</v>
      </c>
      <c r="H37" s="20">
        <f>SUM(H38:H40)</f>
        <v>3423350.5</v>
      </c>
      <c r="I37" s="20">
        <f>SUM(I38:I40)</f>
        <v>3574756.222222222</v>
      </c>
      <c r="J37" s="20">
        <f>SUM(J38:J40)</f>
        <v>3271944.777777778</v>
      </c>
      <c r="K37" s="20">
        <f>SUM(K38:K40)</f>
        <v>3669948.5</v>
      </c>
    </row>
    <row r="38" spans="1:11" s="21" customFormat="1" ht="11.25">
      <c r="A38" s="22" t="s">
        <v>50</v>
      </c>
      <c r="B38" s="23">
        <v>906</v>
      </c>
      <c r="C38" s="17" t="s">
        <v>62</v>
      </c>
      <c r="D38" s="24" t="s">
        <v>64</v>
      </c>
      <c r="E38" s="17" t="s">
        <v>42</v>
      </c>
      <c r="F38" s="17" t="s">
        <v>51</v>
      </c>
      <c r="G38" s="25">
        <v>470000</v>
      </c>
      <c r="H38" s="25">
        <f>G38/4</f>
        <v>117500</v>
      </c>
      <c r="I38" s="25">
        <f>G38/4</f>
        <v>117500</v>
      </c>
      <c r="J38" s="25">
        <f>G38/4</f>
        <v>117500</v>
      </c>
      <c r="K38" s="25">
        <f>G38/4</f>
        <v>117500</v>
      </c>
    </row>
    <row r="39" spans="1:11" s="21" customFormat="1" ht="12.75">
      <c r="A39" s="15" t="s">
        <v>28</v>
      </c>
      <c r="B39" s="16">
        <v>906</v>
      </c>
      <c r="C39" s="17" t="s">
        <v>62</v>
      </c>
      <c r="D39" s="18" t="s">
        <v>63</v>
      </c>
      <c r="E39" s="19" t="s">
        <v>29</v>
      </c>
      <c r="F39" s="19" t="s">
        <v>30</v>
      </c>
      <c r="G39" s="20">
        <f>SUM(G40:G42)</f>
        <v>7670000</v>
      </c>
      <c r="H39" s="20">
        <f>SUM(H40:H42)</f>
        <v>1882433.8333333335</v>
      </c>
      <c r="I39" s="20">
        <f>SUM(I40:I42)</f>
        <v>2033839.5555555555</v>
      </c>
      <c r="J39" s="20">
        <f>SUM(J40:J42)</f>
        <v>1731028.1111111112</v>
      </c>
      <c r="K39" s="20">
        <f>SUM(K40:K42)</f>
        <v>2022698.5</v>
      </c>
    </row>
    <row r="40" spans="1:11" s="21" customFormat="1" ht="11.25">
      <c r="A40" s="22" t="s">
        <v>31</v>
      </c>
      <c r="B40" s="23">
        <v>906</v>
      </c>
      <c r="C40" s="17" t="s">
        <v>62</v>
      </c>
      <c r="D40" s="24" t="s">
        <v>63</v>
      </c>
      <c r="E40" s="17" t="s">
        <v>29</v>
      </c>
      <c r="F40" s="17" t="s">
        <v>32</v>
      </c>
      <c r="G40" s="25">
        <v>5800000</v>
      </c>
      <c r="H40" s="26">
        <f>(G40-K40)/3</f>
        <v>1423416.6666666667</v>
      </c>
      <c r="I40" s="26">
        <f>(G40-K40)/3</f>
        <v>1423416.6666666667</v>
      </c>
      <c r="J40" s="26">
        <f>(G40-K40)/3</f>
        <v>1423416.6666666667</v>
      </c>
      <c r="K40" s="26">
        <f>G40/4+(G40/4*5.5/100)</f>
        <v>1529750</v>
      </c>
    </row>
    <row r="41" spans="1:11" s="21" customFormat="1" ht="12.75" customHeight="1">
      <c r="A41" s="22" t="s">
        <v>33</v>
      </c>
      <c r="B41" s="23">
        <v>906</v>
      </c>
      <c r="C41" s="17" t="s">
        <v>62</v>
      </c>
      <c r="D41" s="24" t="s">
        <v>63</v>
      </c>
      <c r="E41" s="17" t="s">
        <v>29</v>
      </c>
      <c r="F41" s="17" t="s">
        <v>34</v>
      </c>
      <c r="G41" s="25">
        <v>19200</v>
      </c>
      <c r="H41" s="26">
        <f>G41/4</f>
        <v>4800</v>
      </c>
      <c r="I41" s="26">
        <f>G41/4</f>
        <v>4800</v>
      </c>
      <c r="J41" s="26">
        <f>G41/4</f>
        <v>4800</v>
      </c>
      <c r="K41" s="26">
        <f>G41/4</f>
        <v>4800</v>
      </c>
    </row>
    <row r="42" spans="1:11" s="29" customFormat="1" ht="11.25" customHeight="1">
      <c r="A42" s="27" t="s">
        <v>35</v>
      </c>
      <c r="B42" s="23">
        <v>906</v>
      </c>
      <c r="C42" s="17" t="s">
        <v>62</v>
      </c>
      <c r="D42" s="24" t="s">
        <v>63</v>
      </c>
      <c r="E42" s="17" t="s">
        <v>29</v>
      </c>
      <c r="F42" s="17" t="s">
        <v>36</v>
      </c>
      <c r="G42" s="25">
        <v>1850800</v>
      </c>
      <c r="H42" s="25">
        <f>(G42-K42)/3</f>
        <v>454217.1666666667</v>
      </c>
      <c r="I42" s="25">
        <f>H42+H42/3</f>
        <v>605622.8888888889</v>
      </c>
      <c r="J42" s="25">
        <f>H42-H42/3</f>
        <v>302811.4444444445</v>
      </c>
      <c r="K42" s="25">
        <f>G42/12*3+(G42/4*5.5/100)</f>
        <v>488148.5</v>
      </c>
    </row>
    <row r="43" spans="1:11" s="53" customFormat="1" ht="12.75">
      <c r="A43" s="49" t="s">
        <v>48</v>
      </c>
      <c r="B43" s="50">
        <v>906</v>
      </c>
      <c r="C43" s="51" t="s">
        <v>62</v>
      </c>
      <c r="D43" s="51" t="s">
        <v>65</v>
      </c>
      <c r="E43" s="51" t="s">
        <v>38</v>
      </c>
      <c r="F43" s="51" t="s">
        <v>49</v>
      </c>
      <c r="G43" s="52">
        <f>SUM(G44:G44)</f>
        <v>1000</v>
      </c>
      <c r="H43" s="52">
        <f>SUM(H44:H44)</f>
        <v>250</v>
      </c>
      <c r="I43" s="52">
        <f>SUM(I44:I44)</f>
        <v>250</v>
      </c>
      <c r="J43" s="52">
        <f>SUM(J44:J44)</f>
        <v>250</v>
      </c>
      <c r="K43" s="52">
        <f>SUM(K44:K44)</f>
        <v>250</v>
      </c>
    </row>
    <row r="44" spans="1:11" s="39" customFormat="1" ht="11.25" customHeight="1">
      <c r="A44" s="45" t="s">
        <v>52</v>
      </c>
      <c r="B44" s="46">
        <v>906</v>
      </c>
      <c r="C44" s="47" t="s">
        <v>62</v>
      </c>
      <c r="D44" s="47" t="s">
        <v>65</v>
      </c>
      <c r="E44" s="47" t="s">
        <v>38</v>
      </c>
      <c r="F44" s="47" t="s">
        <v>53</v>
      </c>
      <c r="G44" s="48">
        <v>1000</v>
      </c>
      <c r="H44" s="38">
        <f>G44/4</f>
        <v>250</v>
      </c>
      <c r="I44" s="38">
        <f>G44/4</f>
        <v>250</v>
      </c>
      <c r="J44" s="38">
        <f>G44/4</f>
        <v>250</v>
      </c>
      <c r="K44" s="38">
        <f>G44/4</f>
        <v>250</v>
      </c>
    </row>
    <row r="45" spans="1:11" s="35" customFormat="1" ht="12.75">
      <c r="A45" s="15" t="s">
        <v>48</v>
      </c>
      <c r="B45" s="16">
        <v>906</v>
      </c>
      <c r="C45" s="19" t="s">
        <v>62</v>
      </c>
      <c r="D45" s="18" t="s">
        <v>65</v>
      </c>
      <c r="E45" s="19" t="s">
        <v>42</v>
      </c>
      <c r="F45" s="19" t="s">
        <v>49</v>
      </c>
      <c r="G45" s="20">
        <f>SUM(G46)</f>
        <v>69000</v>
      </c>
      <c r="H45" s="36">
        <f>G45/4</f>
        <v>17250</v>
      </c>
      <c r="I45" s="36">
        <f>G45/4</f>
        <v>17250</v>
      </c>
      <c r="J45" s="36">
        <f>G45/4</f>
        <v>17250</v>
      </c>
      <c r="K45" s="36">
        <f>G45/4</f>
        <v>17250</v>
      </c>
    </row>
    <row r="46" spans="1:11" s="29" customFormat="1" ht="11.25">
      <c r="A46" s="22" t="s">
        <v>52</v>
      </c>
      <c r="B46" s="23">
        <v>906</v>
      </c>
      <c r="C46" s="17" t="s">
        <v>62</v>
      </c>
      <c r="D46" s="24" t="s">
        <v>65</v>
      </c>
      <c r="E46" s="17" t="s">
        <v>42</v>
      </c>
      <c r="F46" s="17" t="s">
        <v>53</v>
      </c>
      <c r="G46" s="25">
        <v>69000</v>
      </c>
      <c r="H46" s="26">
        <f>G46/4</f>
        <v>17250</v>
      </c>
      <c r="I46" s="26">
        <f>G46/4</f>
        <v>17250</v>
      </c>
      <c r="J46" s="26">
        <f>G46/4</f>
        <v>17250</v>
      </c>
      <c r="K46" s="26">
        <f>G46/4</f>
        <v>17250</v>
      </c>
    </row>
    <row r="47" spans="1:11" s="4" customFormat="1" ht="13.5" customHeight="1">
      <c r="A47" s="15" t="s">
        <v>37</v>
      </c>
      <c r="B47" s="16">
        <v>906</v>
      </c>
      <c r="C47" s="19" t="s">
        <v>62</v>
      </c>
      <c r="D47" s="18" t="s">
        <v>66</v>
      </c>
      <c r="E47" s="19" t="s">
        <v>38</v>
      </c>
      <c r="F47" s="19" t="s">
        <v>39</v>
      </c>
      <c r="G47" s="20">
        <f>G48</f>
        <v>50000</v>
      </c>
      <c r="H47" s="36">
        <f>G47/4</f>
        <v>12500</v>
      </c>
      <c r="I47" s="36">
        <f>G47/4</f>
        <v>12500</v>
      </c>
      <c r="J47" s="36">
        <f>G47/4</f>
        <v>12500</v>
      </c>
      <c r="K47" s="36">
        <f>G47/4</f>
        <v>12500</v>
      </c>
    </row>
    <row r="48" spans="1:11" s="29" customFormat="1" ht="11.25">
      <c r="A48" s="22" t="s">
        <v>40</v>
      </c>
      <c r="B48" s="23">
        <v>906</v>
      </c>
      <c r="C48" s="17" t="s">
        <v>62</v>
      </c>
      <c r="D48" s="24" t="s">
        <v>66</v>
      </c>
      <c r="E48" s="17" t="s">
        <v>38</v>
      </c>
      <c r="F48" s="17" t="s">
        <v>41</v>
      </c>
      <c r="G48" s="25">
        <v>50000</v>
      </c>
      <c r="H48" s="26">
        <f>G48/4</f>
        <v>12500</v>
      </c>
      <c r="I48" s="26">
        <f>G48/4</f>
        <v>12500</v>
      </c>
      <c r="J48" s="26">
        <f>G48/4</f>
        <v>12500</v>
      </c>
      <c r="K48" s="26">
        <f>G48/4</f>
        <v>12500</v>
      </c>
    </row>
    <row r="49" spans="1:11" s="1" customFormat="1" ht="11.25">
      <c r="A49" s="30" t="s">
        <v>54</v>
      </c>
      <c r="B49" s="6"/>
      <c r="C49" s="31"/>
      <c r="D49" s="31"/>
      <c r="E49" s="31"/>
      <c r="F49" s="31"/>
      <c r="G49" s="20">
        <f>SUM(G47,G45,G43,G39,G37,G35,G31,G29)</f>
        <v>9506000</v>
      </c>
      <c r="H49" s="20">
        <f>SUM(H47,H45,H43,H39,H35,H31,H29)</f>
        <v>5769409.333333334</v>
      </c>
      <c r="I49" s="20">
        <f>SUM(I47,I45,I43,I39,I35,I31,I29)</f>
        <v>6072220.777777778</v>
      </c>
      <c r="J49" s="20">
        <f>SUM(J47,J45,J43,J39,J35,J31,J29)</f>
        <v>5457347.888888889</v>
      </c>
      <c r="K49" s="20">
        <f>SUM(K47,K45,K43,K39,K35,K31,K29)</f>
        <v>6147022</v>
      </c>
    </row>
    <row r="50" ht="12.75">
      <c r="G50" s="32"/>
    </row>
    <row r="51" ht="13.5" customHeight="1"/>
    <row r="52" spans="1:11" s="1" customFormat="1" ht="11.25">
      <c r="A52" s="1" t="s">
        <v>55</v>
      </c>
      <c r="B52" s="33"/>
      <c r="C52" s="33" t="s">
        <v>56</v>
      </c>
      <c r="H52" s="1" t="s">
        <v>57</v>
      </c>
      <c r="J52" s="33"/>
      <c r="K52" s="33"/>
    </row>
    <row r="53" spans="2:10" s="1" customFormat="1" ht="11.25">
      <c r="B53" s="34" t="s">
        <v>58</v>
      </c>
      <c r="J53" s="34" t="s">
        <v>58</v>
      </c>
    </row>
    <row r="54" spans="1:2" s="1" customFormat="1" ht="11.25">
      <c r="A54" s="91" t="s">
        <v>59</v>
      </c>
      <c r="B54" s="91"/>
    </row>
    <row r="55" s="1" customFormat="1" ht="11.25"/>
  </sheetData>
  <mergeCells count="17">
    <mergeCell ref="A54:B54"/>
    <mergeCell ref="I23:J23"/>
    <mergeCell ref="A26:A27"/>
    <mergeCell ref="B26:G26"/>
    <mergeCell ref="H26:K26"/>
    <mergeCell ref="D15:F15"/>
    <mergeCell ref="I17:J17"/>
    <mergeCell ref="I18:J18"/>
    <mergeCell ref="B20:I20"/>
    <mergeCell ref="F10:K10"/>
    <mergeCell ref="F11:K11"/>
    <mergeCell ref="F12:K12"/>
    <mergeCell ref="D14:F14"/>
    <mergeCell ref="F4:I4"/>
    <mergeCell ref="G6:I6"/>
    <mergeCell ref="F8:K8"/>
    <mergeCell ref="F9:K9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A23">
      <selection activeCell="A44" sqref="A44:IV45"/>
    </sheetView>
  </sheetViews>
  <sheetFormatPr defaultColWidth="9.140625" defaultRowHeight="12.75"/>
  <cols>
    <col min="1" max="1" width="30.8515625" style="0" customWidth="1"/>
    <col min="2" max="2" width="11.7109375" style="0" customWidth="1"/>
    <col min="4" max="4" width="10.00390625" style="0" customWidth="1"/>
    <col min="5" max="5" width="18.42187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8.28125" style="0" customWidth="1"/>
  </cols>
  <sheetData>
    <row r="1" s="1" customFormat="1" ht="11.25">
      <c r="F1" s="1" t="s">
        <v>0</v>
      </c>
    </row>
    <row r="2" s="1" customFormat="1" ht="11.25">
      <c r="F2" s="1" t="s">
        <v>1</v>
      </c>
    </row>
    <row r="3" s="1" customFormat="1" ht="11.25">
      <c r="F3" s="1" t="s">
        <v>2</v>
      </c>
    </row>
    <row r="4" spans="6:10" s="1" customFormat="1" ht="11.25">
      <c r="F4" s="90"/>
      <c r="G4" s="90"/>
      <c r="H4" s="90"/>
      <c r="I4" s="90"/>
      <c r="J4" s="1" t="s">
        <v>3</v>
      </c>
    </row>
    <row r="5" s="1" customFormat="1" ht="11.25"/>
    <row r="6" spans="6:10" s="1" customFormat="1" ht="11.25">
      <c r="F6" s="1" t="s">
        <v>4</v>
      </c>
      <c r="G6" s="90"/>
      <c r="H6" s="90"/>
      <c r="I6" s="90"/>
      <c r="J6" s="1" t="s">
        <v>5</v>
      </c>
    </row>
    <row r="7" s="1" customFormat="1" ht="11.25"/>
    <row r="8" spans="6:11" s="1" customFormat="1" ht="11.25">
      <c r="F8" s="91" t="s">
        <v>6</v>
      </c>
      <c r="G8" s="91"/>
      <c r="H8" s="91"/>
      <c r="I8" s="91"/>
      <c r="J8" s="91"/>
      <c r="K8" s="91"/>
    </row>
    <row r="9" spans="6:11" s="1" customFormat="1" ht="11.25">
      <c r="F9" s="92">
        <v>9721000</v>
      </c>
      <c r="G9" s="92"/>
      <c r="H9" s="92"/>
      <c r="I9" s="92"/>
      <c r="J9" s="92"/>
      <c r="K9" s="92"/>
    </row>
    <row r="10" spans="6:11" s="3" customFormat="1" ht="11.25">
      <c r="F10" s="93" t="s">
        <v>7</v>
      </c>
      <c r="G10" s="93"/>
      <c r="H10" s="93"/>
      <c r="I10" s="93"/>
      <c r="J10" s="93"/>
      <c r="K10" s="93"/>
    </row>
    <row r="11" spans="6:11" s="1" customFormat="1" ht="11.25">
      <c r="F11" s="92" t="s">
        <v>89</v>
      </c>
      <c r="G11" s="92"/>
      <c r="H11" s="92"/>
      <c r="I11" s="92"/>
      <c r="J11" s="92"/>
      <c r="K11" s="92"/>
    </row>
    <row r="12" spans="6:11" s="1" customFormat="1" ht="11.25">
      <c r="F12" s="90"/>
      <c r="G12" s="90"/>
      <c r="H12" s="90"/>
      <c r="I12" s="90"/>
      <c r="J12" s="90"/>
      <c r="K12" s="90"/>
    </row>
    <row r="13" s="1" customFormat="1" ht="17.25" customHeight="1"/>
    <row r="14" spans="4:6" s="4" customFormat="1" ht="11.25">
      <c r="D14" s="95" t="s">
        <v>8</v>
      </c>
      <c r="E14" s="95"/>
      <c r="F14" s="95"/>
    </row>
    <row r="15" spans="4:6" s="4" customFormat="1" ht="11.25">
      <c r="D15" s="95" t="s">
        <v>9</v>
      </c>
      <c r="E15" s="95"/>
      <c r="F15" s="95"/>
    </row>
    <row r="16" s="1" customFormat="1" ht="11.25"/>
    <row r="17" spans="9:11" s="1" customFormat="1" ht="11.25">
      <c r="I17" s="96" t="s">
        <v>10</v>
      </c>
      <c r="J17" s="96"/>
      <c r="K17" s="5">
        <v>111</v>
      </c>
    </row>
    <row r="18" spans="9:11" s="1" customFormat="1" ht="11.25">
      <c r="I18" s="96" t="s">
        <v>11</v>
      </c>
      <c r="J18" s="96"/>
      <c r="K18" s="6"/>
    </row>
    <row r="19" spans="2:9" s="1" customFormat="1" ht="11.25">
      <c r="B19" s="7"/>
      <c r="C19" s="7"/>
      <c r="D19" s="7"/>
      <c r="E19" s="7"/>
      <c r="F19" s="7"/>
      <c r="G19" s="7"/>
      <c r="H19" s="7"/>
      <c r="I19" s="7"/>
    </row>
    <row r="20" spans="2:9" s="1" customFormat="1" ht="11.25">
      <c r="B20" s="97" t="s">
        <v>90</v>
      </c>
      <c r="C20" s="97"/>
      <c r="D20" s="97"/>
      <c r="E20" s="97"/>
      <c r="F20" s="97"/>
      <c r="G20" s="97"/>
      <c r="H20" s="97"/>
      <c r="I20" s="97"/>
    </row>
    <row r="21" s="1" customFormat="1" ht="11.25">
      <c r="D21" s="1" t="s">
        <v>12</v>
      </c>
    </row>
    <row r="22" s="1" customFormat="1" ht="11.25"/>
    <row r="23" spans="9:11" s="1" customFormat="1" ht="11.25">
      <c r="I23" s="98" t="s">
        <v>13</v>
      </c>
      <c r="J23" s="99"/>
      <c r="K23" s="6">
        <v>383</v>
      </c>
    </row>
    <row r="24" spans="9:11" s="1" customFormat="1" ht="11.25">
      <c r="I24" s="8"/>
      <c r="J24" s="8"/>
      <c r="K24" s="7"/>
    </row>
    <row r="25" spans="1:10" s="1" customFormat="1" ht="11.25">
      <c r="A25" s="1" t="s">
        <v>14</v>
      </c>
      <c r="I25" s="2"/>
      <c r="J25" s="2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9" t="s">
        <v>18</v>
      </c>
      <c r="C27" s="9" t="s">
        <v>19</v>
      </c>
      <c r="D27" s="9" t="s">
        <v>20</v>
      </c>
      <c r="E27" s="9" t="s">
        <v>21</v>
      </c>
      <c r="F27" s="9" t="s">
        <v>22</v>
      </c>
      <c r="G27" s="9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3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7" t="s">
        <v>62</v>
      </c>
      <c r="D29" s="18" t="s">
        <v>70</v>
      </c>
      <c r="E29" s="19" t="s">
        <v>38</v>
      </c>
      <c r="F29" s="19" t="s">
        <v>39</v>
      </c>
      <c r="G29" s="20">
        <f>G30</f>
        <v>17000</v>
      </c>
      <c r="H29" s="20">
        <f>H30</f>
        <v>4250</v>
      </c>
      <c r="I29" s="20">
        <f>I30</f>
        <v>4250</v>
      </c>
      <c r="J29" s="20">
        <f>J30</f>
        <v>4250</v>
      </c>
      <c r="K29" s="20">
        <f>K30</f>
        <v>4250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24" t="s">
        <v>70</v>
      </c>
      <c r="E30" s="17" t="s">
        <v>38</v>
      </c>
      <c r="F30" s="17" t="s">
        <v>41</v>
      </c>
      <c r="G30" s="25">
        <v>17000</v>
      </c>
      <c r="H30" s="28">
        <f>G30/12*3</f>
        <v>4250</v>
      </c>
      <c r="I30" s="28">
        <f>G30/12*3</f>
        <v>4250</v>
      </c>
      <c r="J30" s="28">
        <f>G30/12*3</f>
        <v>4250</v>
      </c>
      <c r="K30" s="28">
        <f>G30/12*3</f>
        <v>4250</v>
      </c>
    </row>
    <row r="31" spans="1:11" s="1" customFormat="1" ht="13.5" customHeight="1">
      <c r="A31" s="15" t="s">
        <v>37</v>
      </c>
      <c r="B31" s="16">
        <v>906</v>
      </c>
      <c r="C31" s="17" t="s">
        <v>62</v>
      </c>
      <c r="D31" s="18" t="s">
        <v>70</v>
      </c>
      <c r="E31" s="19" t="s">
        <v>42</v>
      </c>
      <c r="F31" s="19" t="s">
        <v>39</v>
      </c>
      <c r="G31" s="20">
        <f>SUM(G32:G35)</f>
        <v>1239000</v>
      </c>
      <c r="H31" s="20">
        <f>SUM(H32:H35)</f>
        <v>339000</v>
      </c>
      <c r="I31" s="20">
        <f>SUM(I32:I35)</f>
        <v>339000</v>
      </c>
      <c r="J31" s="20">
        <f>SUM(J32:J35)</f>
        <v>279000</v>
      </c>
      <c r="K31" s="20">
        <f>SUM(K32:K35)</f>
        <v>279000</v>
      </c>
    </row>
    <row r="32" spans="1:11" s="21" customFormat="1" ht="11.25">
      <c r="A32" s="22" t="s">
        <v>43</v>
      </c>
      <c r="B32" s="23">
        <v>906</v>
      </c>
      <c r="C32" s="17" t="s">
        <v>62</v>
      </c>
      <c r="D32" s="24" t="s">
        <v>70</v>
      </c>
      <c r="E32" s="17" t="s">
        <v>42</v>
      </c>
      <c r="F32" s="17" t="s">
        <v>44</v>
      </c>
      <c r="G32" s="25">
        <v>1060000</v>
      </c>
      <c r="H32" s="28">
        <f>G32/4</f>
        <v>265000</v>
      </c>
      <c r="I32" s="28">
        <f>G32/4</f>
        <v>265000</v>
      </c>
      <c r="J32" s="28">
        <f>G32/4</f>
        <v>265000</v>
      </c>
      <c r="K32" s="28">
        <f>G32/4</f>
        <v>265000</v>
      </c>
    </row>
    <row r="33" spans="1:11" s="21" customFormat="1" ht="11.25">
      <c r="A33" s="22" t="s">
        <v>97</v>
      </c>
      <c r="B33" s="23">
        <v>906</v>
      </c>
      <c r="C33" s="17" t="s">
        <v>62</v>
      </c>
      <c r="D33" s="24" t="s">
        <v>70</v>
      </c>
      <c r="E33" s="17" t="s">
        <v>42</v>
      </c>
      <c r="F33" s="17" t="s">
        <v>46</v>
      </c>
      <c r="G33" s="25">
        <v>120000</v>
      </c>
      <c r="H33" s="26">
        <f>G33/2</f>
        <v>60000</v>
      </c>
      <c r="I33" s="26">
        <f>G33/2</f>
        <v>60000</v>
      </c>
      <c r="J33" s="26">
        <v>0</v>
      </c>
      <c r="K33" s="26">
        <v>0</v>
      </c>
    </row>
    <row r="34" spans="1:11" s="21" customFormat="1" ht="11.25">
      <c r="A34" s="22" t="s">
        <v>73</v>
      </c>
      <c r="B34" s="23">
        <v>906</v>
      </c>
      <c r="C34" s="17" t="s">
        <v>62</v>
      </c>
      <c r="D34" s="24" t="s">
        <v>70</v>
      </c>
      <c r="E34" s="17" t="s">
        <v>42</v>
      </c>
      <c r="F34" s="17" t="s">
        <v>71</v>
      </c>
      <c r="G34" s="25">
        <v>3000</v>
      </c>
      <c r="H34" s="26"/>
      <c r="I34" s="26"/>
      <c r="J34" s="26"/>
      <c r="K34" s="26"/>
    </row>
    <row r="35" spans="1:11" s="21" customFormat="1" ht="11.25">
      <c r="A35" s="22" t="s">
        <v>47</v>
      </c>
      <c r="B35" s="25">
        <v>906</v>
      </c>
      <c r="C35" s="17" t="s">
        <v>62</v>
      </c>
      <c r="D35" s="24" t="s">
        <v>70</v>
      </c>
      <c r="E35" s="25">
        <v>244</v>
      </c>
      <c r="F35" s="25">
        <v>226</v>
      </c>
      <c r="G35" s="25">
        <v>56000</v>
      </c>
      <c r="H35" s="25">
        <f>G35/4</f>
        <v>14000</v>
      </c>
      <c r="I35" s="25">
        <f>G35/4</f>
        <v>14000</v>
      </c>
      <c r="J35" s="25">
        <f>G35/4</f>
        <v>14000</v>
      </c>
      <c r="K35" s="25">
        <f>G35/4</f>
        <v>14000</v>
      </c>
    </row>
    <row r="36" spans="1:11" s="35" customFormat="1" ht="12.75">
      <c r="A36" s="15" t="s">
        <v>48</v>
      </c>
      <c r="B36" s="16">
        <v>906</v>
      </c>
      <c r="C36" s="19" t="s">
        <v>62</v>
      </c>
      <c r="D36" s="18" t="s">
        <v>70</v>
      </c>
      <c r="E36" s="19" t="s">
        <v>42</v>
      </c>
      <c r="F36" s="19" t="s">
        <v>49</v>
      </c>
      <c r="G36" s="20">
        <f>SUM(G37)</f>
        <v>215000</v>
      </c>
      <c r="H36" s="20">
        <f>SUM(H37:H39)</f>
        <v>3611600</v>
      </c>
      <c r="I36" s="20">
        <f>SUM(I37:I39)</f>
        <v>3755577.777777778</v>
      </c>
      <c r="J36" s="20">
        <f>SUM(J37:J39)</f>
        <v>3467622.222222222</v>
      </c>
      <c r="K36" s="20">
        <f>SUM(K37:K39)</f>
        <v>3860200</v>
      </c>
    </row>
    <row r="37" spans="1:11" s="21" customFormat="1" ht="12.75" customHeight="1">
      <c r="A37" s="22" t="s">
        <v>50</v>
      </c>
      <c r="B37" s="23">
        <v>906</v>
      </c>
      <c r="C37" s="17" t="s">
        <v>62</v>
      </c>
      <c r="D37" s="24" t="s">
        <v>70</v>
      </c>
      <c r="E37" s="17" t="s">
        <v>42</v>
      </c>
      <c r="F37" s="17" t="s">
        <v>51</v>
      </c>
      <c r="G37" s="25">
        <v>215000</v>
      </c>
      <c r="H37" s="25">
        <f>G37/4</f>
        <v>53750</v>
      </c>
      <c r="I37" s="25">
        <f>H37</f>
        <v>53750</v>
      </c>
      <c r="J37" s="25">
        <f>H37</f>
        <v>53750</v>
      </c>
      <c r="K37" s="25">
        <f>H37</f>
        <v>53750</v>
      </c>
    </row>
    <row r="38" spans="1:11" s="35" customFormat="1" ht="12.75">
      <c r="A38" s="15" t="s">
        <v>48</v>
      </c>
      <c r="B38" s="16">
        <v>906</v>
      </c>
      <c r="C38" s="19" t="s">
        <v>62</v>
      </c>
      <c r="D38" s="18" t="s">
        <v>64</v>
      </c>
      <c r="E38" s="19" t="s">
        <v>42</v>
      </c>
      <c r="F38" s="19" t="s">
        <v>49</v>
      </c>
      <c r="G38" s="20">
        <f>SUM(G39)</f>
        <v>450000</v>
      </c>
      <c r="H38" s="20">
        <f>SUM(H39:H41)</f>
        <v>3445350</v>
      </c>
      <c r="I38" s="20">
        <f>SUM(I39:I41)</f>
        <v>3589327.777777778</v>
      </c>
      <c r="J38" s="20">
        <f>SUM(J39:J41)</f>
        <v>3301372.222222222</v>
      </c>
      <c r="K38" s="20">
        <f>SUM(K39:K41)</f>
        <v>3693950</v>
      </c>
    </row>
    <row r="39" spans="1:11" s="21" customFormat="1" ht="11.25">
      <c r="A39" s="22" t="s">
        <v>50</v>
      </c>
      <c r="B39" s="23">
        <v>906</v>
      </c>
      <c r="C39" s="17" t="s">
        <v>62</v>
      </c>
      <c r="D39" s="24" t="s">
        <v>64</v>
      </c>
      <c r="E39" s="17" t="s">
        <v>42</v>
      </c>
      <c r="F39" s="17" t="s">
        <v>51</v>
      </c>
      <c r="G39" s="25">
        <v>450000</v>
      </c>
      <c r="H39" s="25">
        <f>G39/4</f>
        <v>112500</v>
      </c>
      <c r="I39" s="25">
        <f>G39/4</f>
        <v>112500</v>
      </c>
      <c r="J39" s="25">
        <f>G39/4</f>
        <v>112500</v>
      </c>
      <c r="K39" s="25">
        <f>G39/4</f>
        <v>112500</v>
      </c>
    </row>
    <row r="40" spans="1:11" s="21" customFormat="1" ht="12.75">
      <c r="A40" s="15" t="s">
        <v>28</v>
      </c>
      <c r="B40" s="16">
        <v>906</v>
      </c>
      <c r="C40" s="17" t="s">
        <v>62</v>
      </c>
      <c r="D40" s="18" t="s">
        <v>63</v>
      </c>
      <c r="E40" s="19" t="s">
        <v>29</v>
      </c>
      <c r="F40" s="19" t="s">
        <v>30</v>
      </c>
      <c r="G40" s="20">
        <f>SUM(G41:G43)</f>
        <v>7680000</v>
      </c>
      <c r="H40" s="20">
        <f>SUM(H41:H43)</f>
        <v>1884891.6666666665</v>
      </c>
      <c r="I40" s="20">
        <f>SUM(I41:I43)</f>
        <v>2028869.4444444445</v>
      </c>
      <c r="J40" s="20">
        <f>SUM(J41:J43)</f>
        <v>1740913.8888888888</v>
      </c>
      <c r="K40" s="20">
        <f>SUM(K41:K43)</f>
        <v>2025325</v>
      </c>
    </row>
    <row r="41" spans="1:11" s="21" customFormat="1" ht="11.25">
      <c r="A41" s="22" t="s">
        <v>31</v>
      </c>
      <c r="B41" s="23">
        <v>906</v>
      </c>
      <c r="C41" s="17" t="s">
        <v>62</v>
      </c>
      <c r="D41" s="24" t="s">
        <v>63</v>
      </c>
      <c r="E41" s="17" t="s">
        <v>29</v>
      </c>
      <c r="F41" s="17" t="s">
        <v>32</v>
      </c>
      <c r="G41" s="25">
        <v>5900000</v>
      </c>
      <c r="H41" s="26">
        <f>(G41-K41)/3</f>
        <v>1447958.3333333333</v>
      </c>
      <c r="I41" s="26">
        <f>(G41-K41)/3</f>
        <v>1447958.3333333333</v>
      </c>
      <c r="J41" s="26">
        <f>(G41-K41)/3</f>
        <v>1447958.3333333333</v>
      </c>
      <c r="K41" s="26">
        <f>G41/4+(G41/4*5.5/100)</f>
        <v>1556125</v>
      </c>
    </row>
    <row r="42" spans="1:11" s="21" customFormat="1" ht="12.75" customHeight="1">
      <c r="A42" s="22" t="s">
        <v>33</v>
      </c>
      <c r="B42" s="23">
        <v>906</v>
      </c>
      <c r="C42" s="17" t="s">
        <v>62</v>
      </c>
      <c r="D42" s="24" t="s">
        <v>63</v>
      </c>
      <c r="E42" s="17" t="s">
        <v>29</v>
      </c>
      <c r="F42" s="17" t="s">
        <v>34</v>
      </c>
      <c r="G42" s="25">
        <v>20000</v>
      </c>
      <c r="H42" s="26">
        <f>G42/4</f>
        <v>5000</v>
      </c>
      <c r="I42" s="26">
        <f>G42/4</f>
        <v>5000</v>
      </c>
      <c r="J42" s="26">
        <f>G42/4</f>
        <v>5000</v>
      </c>
      <c r="K42" s="26">
        <f>G42/4</f>
        <v>5000</v>
      </c>
    </row>
    <row r="43" spans="1:11" s="29" customFormat="1" ht="11.25" customHeight="1">
      <c r="A43" s="27" t="s">
        <v>35</v>
      </c>
      <c r="B43" s="23">
        <v>906</v>
      </c>
      <c r="C43" s="17" t="s">
        <v>62</v>
      </c>
      <c r="D43" s="24" t="s">
        <v>63</v>
      </c>
      <c r="E43" s="17" t="s">
        <v>29</v>
      </c>
      <c r="F43" s="17" t="s">
        <v>36</v>
      </c>
      <c r="G43" s="25">
        <v>1760000</v>
      </c>
      <c r="H43" s="25">
        <f>(G43-K43)/3</f>
        <v>431933.3333333333</v>
      </c>
      <c r="I43" s="25">
        <f>H43+H43/3</f>
        <v>575911.1111111111</v>
      </c>
      <c r="J43" s="25">
        <f>H43-H43/3</f>
        <v>287955.5555555555</v>
      </c>
      <c r="K43" s="25">
        <f>G43/12*3+(G43/4*5.5/100)</f>
        <v>464200</v>
      </c>
    </row>
    <row r="44" spans="1:11" s="53" customFormat="1" ht="12.75">
      <c r="A44" s="49" t="s">
        <v>48</v>
      </c>
      <c r="B44" s="50">
        <v>906</v>
      </c>
      <c r="C44" s="51" t="s">
        <v>62</v>
      </c>
      <c r="D44" s="51" t="s">
        <v>65</v>
      </c>
      <c r="E44" s="51" t="s">
        <v>38</v>
      </c>
      <c r="F44" s="51" t="s">
        <v>49</v>
      </c>
      <c r="G44" s="52">
        <f>SUM(G45:G45)</f>
        <v>1000</v>
      </c>
      <c r="H44" s="52">
        <f>SUM(H45:H45)</f>
        <v>250</v>
      </c>
      <c r="I44" s="52">
        <f>SUM(I45:I45)</f>
        <v>250</v>
      </c>
      <c r="J44" s="52">
        <f>SUM(J45:J45)</f>
        <v>250</v>
      </c>
      <c r="K44" s="52">
        <f>SUM(K45:K45)</f>
        <v>250</v>
      </c>
    </row>
    <row r="45" spans="1:11" s="39" customFormat="1" ht="11.25" customHeight="1">
      <c r="A45" s="45" t="s">
        <v>52</v>
      </c>
      <c r="B45" s="46">
        <v>906</v>
      </c>
      <c r="C45" s="47" t="s">
        <v>62</v>
      </c>
      <c r="D45" s="47" t="s">
        <v>65</v>
      </c>
      <c r="E45" s="47" t="s">
        <v>38</v>
      </c>
      <c r="F45" s="47" t="s">
        <v>53</v>
      </c>
      <c r="G45" s="48">
        <v>1000</v>
      </c>
      <c r="H45" s="38">
        <f>G45/4</f>
        <v>250</v>
      </c>
      <c r="I45" s="38">
        <f>G45/4</f>
        <v>250</v>
      </c>
      <c r="J45" s="38">
        <f>G45/4</f>
        <v>250</v>
      </c>
      <c r="K45" s="38">
        <f>G45/4</f>
        <v>250</v>
      </c>
    </row>
    <row r="46" spans="1:11" s="35" customFormat="1" ht="12.75">
      <c r="A46" s="15" t="s">
        <v>48</v>
      </c>
      <c r="B46" s="16">
        <v>906</v>
      </c>
      <c r="C46" s="19" t="s">
        <v>62</v>
      </c>
      <c r="D46" s="18" t="s">
        <v>65</v>
      </c>
      <c r="E46" s="19" t="s">
        <v>42</v>
      </c>
      <c r="F46" s="19" t="s">
        <v>49</v>
      </c>
      <c r="G46" s="20">
        <f>SUM(G47)</f>
        <v>69000</v>
      </c>
      <c r="H46" s="36">
        <f>G46/4</f>
        <v>17250</v>
      </c>
      <c r="I46" s="36">
        <f>G46/4</f>
        <v>17250</v>
      </c>
      <c r="J46" s="36">
        <f>G46/4</f>
        <v>17250</v>
      </c>
      <c r="K46" s="36">
        <f>G46/4</f>
        <v>17250</v>
      </c>
    </row>
    <row r="47" spans="1:11" s="29" customFormat="1" ht="11.25">
      <c r="A47" s="22" t="s">
        <v>52</v>
      </c>
      <c r="B47" s="23">
        <v>906</v>
      </c>
      <c r="C47" s="17" t="s">
        <v>62</v>
      </c>
      <c r="D47" s="24" t="s">
        <v>65</v>
      </c>
      <c r="E47" s="17" t="s">
        <v>42</v>
      </c>
      <c r="F47" s="17" t="s">
        <v>53</v>
      </c>
      <c r="G47" s="25">
        <v>69000</v>
      </c>
      <c r="H47" s="26">
        <f>G47/4</f>
        <v>17250</v>
      </c>
      <c r="I47" s="26">
        <f>G47/4</f>
        <v>17250</v>
      </c>
      <c r="J47" s="26">
        <f>G47/4</f>
        <v>17250</v>
      </c>
      <c r="K47" s="26">
        <f>G47/4</f>
        <v>17250</v>
      </c>
    </row>
    <row r="48" spans="1:11" s="4" customFormat="1" ht="13.5" customHeight="1">
      <c r="A48" s="15" t="s">
        <v>37</v>
      </c>
      <c r="B48" s="16">
        <v>906</v>
      </c>
      <c r="C48" s="19" t="s">
        <v>62</v>
      </c>
      <c r="D48" s="18" t="s">
        <v>66</v>
      </c>
      <c r="E48" s="19" t="s">
        <v>38</v>
      </c>
      <c r="F48" s="19" t="s">
        <v>39</v>
      </c>
      <c r="G48" s="20">
        <f>G49</f>
        <v>50000</v>
      </c>
      <c r="H48" s="36">
        <f>G48/4</f>
        <v>12500</v>
      </c>
      <c r="I48" s="36">
        <f>G48/4</f>
        <v>12500</v>
      </c>
      <c r="J48" s="36">
        <f>G48/4</f>
        <v>12500</v>
      </c>
      <c r="K48" s="36">
        <f>G48/4</f>
        <v>12500</v>
      </c>
    </row>
    <row r="49" spans="1:11" s="29" customFormat="1" ht="11.25">
      <c r="A49" s="22" t="s">
        <v>40</v>
      </c>
      <c r="B49" s="23">
        <v>906</v>
      </c>
      <c r="C49" s="17" t="s">
        <v>62</v>
      </c>
      <c r="D49" s="24" t="s">
        <v>66</v>
      </c>
      <c r="E49" s="17" t="s">
        <v>38</v>
      </c>
      <c r="F49" s="17" t="s">
        <v>41</v>
      </c>
      <c r="G49" s="25">
        <v>50000</v>
      </c>
      <c r="H49" s="26">
        <f>G49/4</f>
        <v>12500</v>
      </c>
      <c r="I49" s="26">
        <f>G49/4</f>
        <v>12500</v>
      </c>
      <c r="J49" s="26">
        <f>G49/4</f>
        <v>12500</v>
      </c>
      <c r="K49" s="26">
        <f>G49/4</f>
        <v>12500</v>
      </c>
    </row>
    <row r="50" spans="1:11" s="1" customFormat="1" ht="11.25">
      <c r="A50" s="30" t="s">
        <v>54</v>
      </c>
      <c r="B50" s="6"/>
      <c r="C50" s="31"/>
      <c r="D50" s="31"/>
      <c r="E50" s="31"/>
      <c r="F50" s="31"/>
      <c r="G50" s="37">
        <f>SUM(G48,G46,G44,G40,G38,G36,G31,G29)</f>
        <v>9721000</v>
      </c>
      <c r="H50" s="20">
        <f>SUM(H48,H46,H44,H40,H36,H31,H29)</f>
        <v>5869741.666666666</v>
      </c>
      <c r="I50" s="20">
        <f>SUM(I48,I46,I44,I40,I36,I31,I29)</f>
        <v>6157697.222222222</v>
      </c>
      <c r="J50" s="20">
        <f>SUM(J48,J46,J44,J40,J36,J31,J29)</f>
        <v>5521786.111111111</v>
      </c>
      <c r="K50" s="20">
        <f>SUM(K48,K46,K44,K40,K36,K31,K29)</f>
        <v>6198775</v>
      </c>
    </row>
    <row r="51" ht="12.75">
      <c r="G51" s="32"/>
    </row>
    <row r="52" ht="13.5" customHeight="1"/>
    <row r="53" spans="1:11" s="1" customFormat="1" ht="11.25">
      <c r="A53" s="1" t="s">
        <v>55</v>
      </c>
      <c r="B53" s="33"/>
      <c r="C53" s="33" t="s">
        <v>56</v>
      </c>
      <c r="H53" s="1" t="s">
        <v>57</v>
      </c>
      <c r="J53" s="33"/>
      <c r="K53" s="33"/>
    </row>
    <row r="54" spans="2:10" s="1" customFormat="1" ht="11.25">
      <c r="B54" s="34" t="s">
        <v>58</v>
      </c>
      <c r="J54" s="34" t="s">
        <v>58</v>
      </c>
    </row>
    <row r="55" spans="1:2" s="1" customFormat="1" ht="11.25">
      <c r="A55" s="91" t="s">
        <v>59</v>
      </c>
      <c r="B55" s="91"/>
    </row>
    <row r="56" s="1" customFormat="1" ht="11.25"/>
  </sheetData>
  <mergeCells count="17">
    <mergeCell ref="A55:B55"/>
    <mergeCell ref="I23:J23"/>
    <mergeCell ref="A26:A27"/>
    <mergeCell ref="B26:G26"/>
    <mergeCell ref="H26:K26"/>
    <mergeCell ref="D15:F15"/>
    <mergeCell ref="I17:J17"/>
    <mergeCell ref="I18:J18"/>
    <mergeCell ref="B20:I20"/>
    <mergeCell ref="F10:K10"/>
    <mergeCell ref="F11:K11"/>
    <mergeCell ref="F12:K12"/>
    <mergeCell ref="D14:F14"/>
    <mergeCell ref="F4:I4"/>
    <mergeCell ref="G6:I6"/>
    <mergeCell ref="F8:K8"/>
    <mergeCell ref="F9:K9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workbookViewId="0" topLeftCell="A16">
      <selection activeCell="A43" sqref="A43:IV44"/>
    </sheetView>
  </sheetViews>
  <sheetFormatPr defaultColWidth="9.140625" defaultRowHeight="12.75"/>
  <cols>
    <col min="1" max="1" width="30.8515625" style="0" customWidth="1"/>
    <col min="2" max="2" width="11.7109375" style="0" customWidth="1"/>
    <col min="4" max="4" width="10.00390625" style="0" customWidth="1"/>
    <col min="5" max="5" width="18.42187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8.28125" style="0" customWidth="1"/>
  </cols>
  <sheetData>
    <row r="1" s="1" customFormat="1" ht="11.25">
      <c r="F1" s="1" t="s">
        <v>0</v>
      </c>
    </row>
    <row r="2" s="1" customFormat="1" ht="11.25">
      <c r="F2" s="1" t="s">
        <v>1</v>
      </c>
    </row>
    <row r="3" s="1" customFormat="1" ht="11.25">
      <c r="F3" s="1" t="s">
        <v>2</v>
      </c>
    </row>
    <row r="4" spans="6:10" s="1" customFormat="1" ht="11.25">
      <c r="F4" s="90"/>
      <c r="G4" s="90"/>
      <c r="H4" s="90"/>
      <c r="I4" s="90"/>
      <c r="J4" s="1" t="s">
        <v>3</v>
      </c>
    </row>
    <row r="5" s="1" customFormat="1" ht="11.25"/>
    <row r="6" spans="6:10" s="1" customFormat="1" ht="11.25">
      <c r="F6" s="1" t="s">
        <v>4</v>
      </c>
      <c r="G6" s="90"/>
      <c r="H6" s="90"/>
      <c r="I6" s="90"/>
      <c r="J6" s="1" t="s">
        <v>5</v>
      </c>
    </row>
    <row r="7" s="1" customFormat="1" ht="11.25"/>
    <row r="8" spans="6:11" s="1" customFormat="1" ht="11.25">
      <c r="F8" s="91" t="s">
        <v>6</v>
      </c>
      <c r="G8" s="91"/>
      <c r="H8" s="91"/>
      <c r="I8" s="91"/>
      <c r="J8" s="91"/>
      <c r="K8" s="91"/>
    </row>
    <row r="9" spans="6:11" s="1" customFormat="1" ht="11.25">
      <c r="F9" s="92">
        <v>53242000</v>
      </c>
      <c r="G9" s="92"/>
      <c r="H9" s="92"/>
      <c r="I9" s="92"/>
      <c r="J9" s="92"/>
      <c r="K9" s="92"/>
    </row>
    <row r="10" spans="6:11" s="3" customFormat="1" ht="11.25">
      <c r="F10" s="93" t="s">
        <v>7</v>
      </c>
      <c r="G10" s="93"/>
      <c r="H10" s="93"/>
      <c r="I10" s="93"/>
      <c r="J10" s="93"/>
      <c r="K10" s="93"/>
    </row>
    <row r="11" spans="6:11" s="1" customFormat="1" ht="11.25">
      <c r="F11" s="92" t="s">
        <v>87</v>
      </c>
      <c r="G11" s="92"/>
      <c r="H11" s="92"/>
      <c r="I11" s="92"/>
      <c r="J11" s="92"/>
      <c r="K11" s="92"/>
    </row>
    <row r="12" spans="6:11" s="1" customFormat="1" ht="11.25">
      <c r="F12" s="90"/>
      <c r="G12" s="90"/>
      <c r="H12" s="90"/>
      <c r="I12" s="90"/>
      <c r="J12" s="90"/>
      <c r="K12" s="90"/>
    </row>
    <row r="13" s="1" customFormat="1" ht="17.25" customHeight="1"/>
    <row r="14" spans="4:6" s="4" customFormat="1" ht="11.25">
      <c r="D14" s="95" t="s">
        <v>8</v>
      </c>
      <c r="E14" s="95"/>
      <c r="F14" s="95"/>
    </row>
    <row r="15" spans="4:6" s="4" customFormat="1" ht="11.25">
      <c r="D15" s="95" t="s">
        <v>9</v>
      </c>
      <c r="E15" s="95"/>
      <c r="F15" s="95"/>
    </row>
    <row r="16" s="1" customFormat="1" ht="11.25"/>
    <row r="17" spans="9:11" s="1" customFormat="1" ht="11.25">
      <c r="I17" s="96" t="s">
        <v>10</v>
      </c>
      <c r="J17" s="96"/>
      <c r="K17" s="5">
        <v>111</v>
      </c>
    </row>
    <row r="18" spans="9:11" s="1" customFormat="1" ht="11.25">
      <c r="I18" s="96" t="s">
        <v>11</v>
      </c>
      <c r="J18" s="96"/>
      <c r="K18" s="6"/>
    </row>
    <row r="19" spans="2:9" s="1" customFormat="1" ht="11.25">
      <c r="B19" s="7"/>
      <c r="C19" s="7"/>
      <c r="D19" s="7"/>
      <c r="E19" s="7"/>
      <c r="F19" s="7"/>
      <c r="G19" s="7"/>
      <c r="H19" s="7"/>
      <c r="I19" s="7"/>
    </row>
    <row r="20" spans="2:9" s="1" customFormat="1" ht="11.25">
      <c r="B20" s="97" t="s">
        <v>92</v>
      </c>
      <c r="C20" s="97"/>
      <c r="D20" s="97"/>
      <c r="E20" s="97"/>
      <c r="F20" s="97"/>
      <c r="G20" s="97"/>
      <c r="H20" s="97"/>
      <c r="I20" s="97"/>
    </row>
    <row r="21" s="1" customFormat="1" ht="11.25">
      <c r="D21" s="1" t="s">
        <v>12</v>
      </c>
    </row>
    <row r="22" s="1" customFormat="1" ht="11.25"/>
    <row r="23" spans="9:11" s="1" customFormat="1" ht="11.25">
      <c r="I23" s="98" t="s">
        <v>13</v>
      </c>
      <c r="J23" s="99"/>
      <c r="K23" s="6">
        <v>383</v>
      </c>
    </row>
    <row r="24" spans="9:11" s="1" customFormat="1" ht="11.25">
      <c r="I24" s="8"/>
      <c r="J24" s="8"/>
      <c r="K24" s="7"/>
    </row>
    <row r="25" spans="1:10" s="1" customFormat="1" ht="11.25">
      <c r="A25" s="1" t="s">
        <v>14</v>
      </c>
      <c r="I25" s="2"/>
      <c r="J25" s="2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9" t="s">
        <v>18</v>
      </c>
      <c r="C27" s="9" t="s">
        <v>19</v>
      </c>
      <c r="D27" s="9" t="s">
        <v>20</v>
      </c>
      <c r="E27" s="9" t="s">
        <v>21</v>
      </c>
      <c r="F27" s="9" t="s">
        <v>22</v>
      </c>
      <c r="G27" s="9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3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7" t="s">
        <v>62</v>
      </c>
      <c r="D29" s="18" t="s">
        <v>70</v>
      </c>
      <c r="E29" s="19" t="s">
        <v>38</v>
      </c>
      <c r="F29" s="19" t="s">
        <v>39</v>
      </c>
      <c r="G29" s="20">
        <f>G30</f>
        <v>52700</v>
      </c>
      <c r="H29" s="20">
        <f>H30</f>
        <v>13175</v>
      </c>
      <c r="I29" s="20">
        <f>I30</f>
        <v>13175</v>
      </c>
      <c r="J29" s="20">
        <f>J30</f>
        <v>13175</v>
      </c>
      <c r="K29" s="20">
        <f>K30</f>
        <v>13175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24" t="s">
        <v>70</v>
      </c>
      <c r="E30" s="17" t="s">
        <v>38</v>
      </c>
      <c r="F30" s="17" t="s">
        <v>41</v>
      </c>
      <c r="G30" s="25">
        <v>52700</v>
      </c>
      <c r="H30" s="28">
        <f>G30/12*3</f>
        <v>13175</v>
      </c>
      <c r="I30" s="28">
        <f>G30/12*3</f>
        <v>13175</v>
      </c>
      <c r="J30" s="28">
        <f>G30/12*3</f>
        <v>13175</v>
      </c>
      <c r="K30" s="28">
        <f>G30/12*3</f>
        <v>13175</v>
      </c>
    </row>
    <row r="31" spans="1:11" s="1" customFormat="1" ht="13.5" customHeight="1">
      <c r="A31" s="15" t="s">
        <v>37</v>
      </c>
      <c r="B31" s="16">
        <v>906</v>
      </c>
      <c r="C31" s="17" t="s">
        <v>62</v>
      </c>
      <c r="D31" s="18" t="s">
        <v>70</v>
      </c>
      <c r="E31" s="19" t="s">
        <v>42</v>
      </c>
      <c r="F31" s="19" t="s">
        <v>39</v>
      </c>
      <c r="G31" s="20">
        <f>SUM(G32:G34)</f>
        <v>2282300</v>
      </c>
      <c r="H31" s="20">
        <f>SUM(H32:H34)</f>
        <v>595975</v>
      </c>
      <c r="I31" s="20">
        <f>SUM(I32:I34)</f>
        <v>595975</v>
      </c>
      <c r="J31" s="20">
        <f>SUM(J32:J34)</f>
        <v>545175</v>
      </c>
      <c r="K31" s="20">
        <f>SUM(K32:K34)</f>
        <v>545175</v>
      </c>
    </row>
    <row r="32" spans="1:11" s="21" customFormat="1" ht="11.25">
      <c r="A32" s="22" t="s">
        <v>43</v>
      </c>
      <c r="B32" s="23">
        <v>906</v>
      </c>
      <c r="C32" s="17" t="s">
        <v>62</v>
      </c>
      <c r="D32" s="24" t="s">
        <v>70</v>
      </c>
      <c r="E32" s="17" t="s">
        <v>42</v>
      </c>
      <c r="F32" s="17" t="s">
        <v>44</v>
      </c>
      <c r="G32" s="25">
        <v>1958000</v>
      </c>
      <c r="H32" s="28">
        <f>G32/4</f>
        <v>489500</v>
      </c>
      <c r="I32" s="28">
        <f>G32/4</f>
        <v>489500</v>
      </c>
      <c r="J32" s="28">
        <f>G32/4</f>
        <v>489500</v>
      </c>
      <c r="K32" s="28">
        <f>G32/4</f>
        <v>489500</v>
      </c>
    </row>
    <row r="33" spans="1:11" s="21" customFormat="1" ht="11.25">
      <c r="A33" s="22" t="s">
        <v>97</v>
      </c>
      <c r="B33" s="23">
        <v>906</v>
      </c>
      <c r="C33" s="17" t="s">
        <v>62</v>
      </c>
      <c r="D33" s="24" t="s">
        <v>70</v>
      </c>
      <c r="E33" s="17" t="s">
        <v>42</v>
      </c>
      <c r="F33" s="17" t="s">
        <v>46</v>
      </c>
      <c r="G33" s="25">
        <v>101600</v>
      </c>
      <c r="H33" s="26">
        <f>G33/2</f>
        <v>50800</v>
      </c>
      <c r="I33" s="26">
        <f>G33/2</f>
        <v>50800</v>
      </c>
      <c r="J33" s="26">
        <v>0</v>
      </c>
      <c r="K33" s="26">
        <v>0</v>
      </c>
    </row>
    <row r="34" spans="1:11" s="21" customFormat="1" ht="11.25">
      <c r="A34" s="22" t="s">
        <v>47</v>
      </c>
      <c r="B34" s="25">
        <v>906</v>
      </c>
      <c r="C34" s="17" t="s">
        <v>62</v>
      </c>
      <c r="D34" s="24" t="s">
        <v>70</v>
      </c>
      <c r="E34" s="25">
        <v>244</v>
      </c>
      <c r="F34" s="25">
        <v>226</v>
      </c>
      <c r="G34" s="25">
        <v>222700</v>
      </c>
      <c r="H34" s="25">
        <f>G34/4</f>
        <v>55675</v>
      </c>
      <c r="I34" s="25">
        <f>G34/4</f>
        <v>55675</v>
      </c>
      <c r="J34" s="25">
        <f>G34/4</f>
        <v>55675</v>
      </c>
      <c r="K34" s="25">
        <f>G34/4</f>
        <v>55675</v>
      </c>
    </row>
    <row r="35" spans="1:11" s="35" customFormat="1" ht="12.75">
      <c r="A35" s="15" t="s">
        <v>48</v>
      </c>
      <c r="B35" s="16">
        <v>906</v>
      </c>
      <c r="C35" s="19" t="s">
        <v>62</v>
      </c>
      <c r="D35" s="18" t="s">
        <v>70</v>
      </c>
      <c r="E35" s="19" t="s">
        <v>42</v>
      </c>
      <c r="F35" s="19" t="s">
        <v>49</v>
      </c>
      <c r="G35" s="20">
        <f>SUM(G36)</f>
        <v>539000</v>
      </c>
      <c r="H35" s="20">
        <f>SUM(H36:H38)</f>
        <v>21799864.583333336</v>
      </c>
      <c r="I35" s="20">
        <f>SUM(I36:I38)</f>
        <v>22697680.555555556</v>
      </c>
      <c r="J35" s="20">
        <f>SUM(J36:J38)</f>
        <v>20902048.611111112</v>
      </c>
      <c r="K35" s="20">
        <f>SUM(K36:K38)</f>
        <v>23328406.25</v>
      </c>
    </row>
    <row r="36" spans="1:11" s="21" customFormat="1" ht="12.75" customHeight="1">
      <c r="A36" s="22" t="s">
        <v>50</v>
      </c>
      <c r="B36" s="23">
        <v>906</v>
      </c>
      <c r="C36" s="17" t="s">
        <v>62</v>
      </c>
      <c r="D36" s="24" t="s">
        <v>70</v>
      </c>
      <c r="E36" s="17" t="s">
        <v>42</v>
      </c>
      <c r="F36" s="17" t="s">
        <v>51</v>
      </c>
      <c r="G36" s="25">
        <v>539000</v>
      </c>
      <c r="H36" s="25">
        <f>G36/4</f>
        <v>134750</v>
      </c>
      <c r="I36" s="25">
        <f>H36</f>
        <v>134750</v>
      </c>
      <c r="J36" s="25">
        <f>H36</f>
        <v>134750</v>
      </c>
      <c r="K36" s="25">
        <f>H36</f>
        <v>134750</v>
      </c>
    </row>
    <row r="37" spans="1:11" s="35" customFormat="1" ht="12.75">
      <c r="A37" s="15" t="s">
        <v>48</v>
      </c>
      <c r="B37" s="16">
        <v>906</v>
      </c>
      <c r="C37" s="19" t="s">
        <v>62</v>
      </c>
      <c r="D37" s="18" t="s">
        <v>64</v>
      </c>
      <c r="E37" s="19" t="s">
        <v>42</v>
      </c>
      <c r="F37" s="19" t="s">
        <v>49</v>
      </c>
      <c r="G37" s="20">
        <f>SUM(G38)</f>
        <v>2366000</v>
      </c>
      <c r="H37" s="20">
        <f>SUM(H38:H40)</f>
        <v>21073614.583333336</v>
      </c>
      <c r="I37" s="20">
        <f>SUM(I38:I40)</f>
        <v>21971430.555555556</v>
      </c>
      <c r="J37" s="20">
        <f>SUM(J38:J40)</f>
        <v>20175798.611111112</v>
      </c>
      <c r="K37" s="20">
        <f>SUM(K38:K40)</f>
        <v>22602156.25</v>
      </c>
    </row>
    <row r="38" spans="1:11" s="21" customFormat="1" ht="11.25">
      <c r="A38" s="22" t="s">
        <v>50</v>
      </c>
      <c r="B38" s="23">
        <v>906</v>
      </c>
      <c r="C38" s="17" t="s">
        <v>62</v>
      </c>
      <c r="D38" s="24" t="s">
        <v>64</v>
      </c>
      <c r="E38" s="17" t="s">
        <v>42</v>
      </c>
      <c r="F38" s="17" t="s">
        <v>51</v>
      </c>
      <c r="G38" s="25">
        <v>2366000</v>
      </c>
      <c r="H38" s="25">
        <f>G38/4</f>
        <v>591500</v>
      </c>
      <c r="I38" s="25">
        <f>G38/4</f>
        <v>591500</v>
      </c>
      <c r="J38" s="25">
        <f>G38/4</f>
        <v>591500</v>
      </c>
      <c r="K38" s="25">
        <f>G38/4</f>
        <v>591500</v>
      </c>
    </row>
    <row r="39" spans="1:11" s="21" customFormat="1" ht="12.75">
      <c r="A39" s="15" t="s">
        <v>28</v>
      </c>
      <c r="B39" s="16">
        <v>906</v>
      </c>
      <c r="C39" s="17" t="s">
        <v>62</v>
      </c>
      <c r="D39" s="18" t="s">
        <v>63</v>
      </c>
      <c r="E39" s="19" t="s">
        <v>29</v>
      </c>
      <c r="F39" s="19" t="s">
        <v>30</v>
      </c>
      <c r="G39" s="20">
        <f>SUM(G40:G42)</f>
        <v>47257000</v>
      </c>
      <c r="H39" s="20">
        <f>SUM(H40:H42)</f>
        <v>11598031.25</v>
      </c>
      <c r="I39" s="20">
        <f>SUM(I40:I42)</f>
        <v>12495847.222222222</v>
      </c>
      <c r="J39" s="20">
        <f>SUM(J40:J42)</f>
        <v>10700215.277777778</v>
      </c>
      <c r="K39" s="20">
        <f>SUM(K40:K42)</f>
        <v>12462906.25</v>
      </c>
    </row>
    <row r="40" spans="1:11" s="21" customFormat="1" ht="11.25">
      <c r="A40" s="22" t="s">
        <v>31</v>
      </c>
      <c r="B40" s="23">
        <v>906</v>
      </c>
      <c r="C40" s="17" t="s">
        <v>62</v>
      </c>
      <c r="D40" s="24" t="s">
        <v>63</v>
      </c>
      <c r="E40" s="17" t="s">
        <v>29</v>
      </c>
      <c r="F40" s="17" t="s">
        <v>32</v>
      </c>
      <c r="G40" s="25">
        <v>36200000</v>
      </c>
      <c r="H40" s="26">
        <f>(G40-K40)/3</f>
        <v>8884083.333333334</v>
      </c>
      <c r="I40" s="26">
        <f>(G40-K40)/3</f>
        <v>8884083.333333334</v>
      </c>
      <c r="J40" s="26">
        <f>(G40-K40)/3</f>
        <v>8884083.333333334</v>
      </c>
      <c r="K40" s="26">
        <f>G40/4+(G40/4*5.5/100)</f>
        <v>9547750</v>
      </c>
    </row>
    <row r="41" spans="1:11" s="21" customFormat="1" ht="12.75" customHeight="1">
      <c r="A41" s="22" t="s">
        <v>33</v>
      </c>
      <c r="B41" s="23">
        <v>906</v>
      </c>
      <c r="C41" s="17" t="s">
        <v>62</v>
      </c>
      <c r="D41" s="24" t="s">
        <v>63</v>
      </c>
      <c r="E41" s="17" t="s">
        <v>29</v>
      </c>
      <c r="F41" s="17" t="s">
        <v>34</v>
      </c>
      <c r="G41" s="25">
        <v>82000</v>
      </c>
      <c r="H41" s="26">
        <f>G41/4</f>
        <v>20500</v>
      </c>
      <c r="I41" s="26">
        <f>G41/4</f>
        <v>20500</v>
      </c>
      <c r="J41" s="26">
        <f>G41/4</f>
        <v>20500</v>
      </c>
      <c r="K41" s="26">
        <f>G41/4</f>
        <v>20500</v>
      </c>
    </row>
    <row r="42" spans="1:11" s="29" customFormat="1" ht="11.25" customHeight="1">
      <c r="A42" s="27" t="s">
        <v>35</v>
      </c>
      <c r="B42" s="23">
        <v>906</v>
      </c>
      <c r="C42" s="17" t="s">
        <v>62</v>
      </c>
      <c r="D42" s="24" t="s">
        <v>63</v>
      </c>
      <c r="E42" s="17" t="s">
        <v>29</v>
      </c>
      <c r="F42" s="17" t="s">
        <v>36</v>
      </c>
      <c r="G42" s="25">
        <v>10975000</v>
      </c>
      <c r="H42" s="25">
        <f>(G42-K42)/3</f>
        <v>2693447.9166666665</v>
      </c>
      <c r="I42" s="25">
        <f>H42+H42/3</f>
        <v>3591263.8888888885</v>
      </c>
      <c r="J42" s="25">
        <f>H42-H42/3</f>
        <v>1795631.9444444445</v>
      </c>
      <c r="K42" s="25">
        <f>G42/12*3+(G42/4*5.5/100)</f>
        <v>2894656.25</v>
      </c>
    </row>
    <row r="43" spans="1:11" s="53" customFormat="1" ht="12.75">
      <c r="A43" s="49" t="s">
        <v>48</v>
      </c>
      <c r="B43" s="50">
        <v>906</v>
      </c>
      <c r="C43" s="51" t="s">
        <v>62</v>
      </c>
      <c r="D43" s="51" t="s">
        <v>65</v>
      </c>
      <c r="E43" s="51" t="s">
        <v>38</v>
      </c>
      <c r="F43" s="51" t="s">
        <v>49</v>
      </c>
      <c r="G43" s="52">
        <f>SUM(G44:G44)</f>
        <v>3000</v>
      </c>
      <c r="H43" s="52">
        <f>SUM(H44:H44)</f>
        <v>750</v>
      </c>
      <c r="I43" s="52">
        <f>SUM(I44:I44)</f>
        <v>750</v>
      </c>
      <c r="J43" s="52">
        <f>SUM(J44:J44)</f>
        <v>750</v>
      </c>
      <c r="K43" s="52">
        <f>SUM(K44:K44)</f>
        <v>750</v>
      </c>
    </row>
    <row r="44" spans="1:11" s="39" customFormat="1" ht="11.25" customHeight="1">
      <c r="A44" s="45" t="s">
        <v>52</v>
      </c>
      <c r="B44" s="46">
        <v>906</v>
      </c>
      <c r="C44" s="47" t="s">
        <v>62</v>
      </c>
      <c r="D44" s="47" t="s">
        <v>65</v>
      </c>
      <c r="E44" s="47" t="s">
        <v>38</v>
      </c>
      <c r="F44" s="47" t="s">
        <v>53</v>
      </c>
      <c r="G44" s="48">
        <v>3000</v>
      </c>
      <c r="H44" s="38">
        <f>G44/4</f>
        <v>750</v>
      </c>
      <c r="I44" s="38">
        <f>G44/4</f>
        <v>750</v>
      </c>
      <c r="J44" s="38">
        <f>G44/4</f>
        <v>750</v>
      </c>
      <c r="K44" s="38">
        <f>G44/4</f>
        <v>750</v>
      </c>
    </row>
    <row r="45" spans="1:11" s="35" customFormat="1" ht="12.75">
      <c r="A45" s="15" t="s">
        <v>48</v>
      </c>
      <c r="B45" s="16">
        <v>906</v>
      </c>
      <c r="C45" s="19" t="s">
        <v>62</v>
      </c>
      <c r="D45" s="18" t="s">
        <v>65</v>
      </c>
      <c r="E45" s="19" t="s">
        <v>42</v>
      </c>
      <c r="F45" s="19" t="s">
        <v>49</v>
      </c>
      <c r="G45" s="20">
        <f>SUM(G46)</f>
        <v>692000</v>
      </c>
      <c r="H45" s="36">
        <f>G45/4</f>
        <v>173000</v>
      </c>
      <c r="I45" s="36">
        <f>G45/4</f>
        <v>173000</v>
      </c>
      <c r="J45" s="36">
        <f>G45/4</f>
        <v>173000</v>
      </c>
      <c r="K45" s="36">
        <f>G45/4</f>
        <v>173000</v>
      </c>
    </row>
    <row r="46" spans="1:11" s="29" customFormat="1" ht="11.25">
      <c r="A46" s="22" t="s">
        <v>52</v>
      </c>
      <c r="B46" s="23">
        <v>906</v>
      </c>
      <c r="C46" s="17" t="s">
        <v>62</v>
      </c>
      <c r="D46" s="24" t="s">
        <v>65</v>
      </c>
      <c r="E46" s="17" t="s">
        <v>42</v>
      </c>
      <c r="F46" s="17" t="s">
        <v>53</v>
      </c>
      <c r="G46" s="25">
        <v>692000</v>
      </c>
      <c r="H46" s="26">
        <f>G46/4</f>
        <v>173000</v>
      </c>
      <c r="I46" s="26">
        <f>G46/4</f>
        <v>173000</v>
      </c>
      <c r="J46" s="26">
        <f>G46/4</f>
        <v>173000</v>
      </c>
      <c r="K46" s="26">
        <f>G46/4</f>
        <v>173000</v>
      </c>
    </row>
    <row r="47" spans="1:11" s="4" customFormat="1" ht="13.5" customHeight="1">
      <c r="A47" s="15" t="s">
        <v>37</v>
      </c>
      <c r="B47" s="16">
        <v>906</v>
      </c>
      <c r="C47" s="19" t="s">
        <v>62</v>
      </c>
      <c r="D47" s="18" t="s">
        <v>66</v>
      </c>
      <c r="E47" s="19" t="s">
        <v>38</v>
      </c>
      <c r="F47" s="19" t="s">
        <v>39</v>
      </c>
      <c r="G47" s="20">
        <f>G48</f>
        <v>50000</v>
      </c>
      <c r="H47" s="36">
        <f>G47/4</f>
        <v>12500</v>
      </c>
      <c r="I47" s="36">
        <f>G47/4</f>
        <v>12500</v>
      </c>
      <c r="J47" s="36">
        <f>G47/4</f>
        <v>12500</v>
      </c>
      <c r="K47" s="36">
        <f>G47/4</f>
        <v>12500</v>
      </c>
    </row>
    <row r="48" spans="1:11" s="29" customFormat="1" ht="11.25">
      <c r="A48" s="22" t="s">
        <v>40</v>
      </c>
      <c r="B48" s="23">
        <v>906</v>
      </c>
      <c r="C48" s="17" t="s">
        <v>62</v>
      </c>
      <c r="D48" s="24" t="s">
        <v>66</v>
      </c>
      <c r="E48" s="17" t="s">
        <v>38</v>
      </c>
      <c r="F48" s="17" t="s">
        <v>41</v>
      </c>
      <c r="G48" s="25">
        <v>50000</v>
      </c>
      <c r="H48" s="26">
        <f>G48/4</f>
        <v>12500</v>
      </c>
      <c r="I48" s="26">
        <f>G48/4</f>
        <v>12500</v>
      </c>
      <c r="J48" s="26">
        <f>G48/4</f>
        <v>12500</v>
      </c>
      <c r="K48" s="26">
        <f>G48/4</f>
        <v>12500</v>
      </c>
    </row>
    <row r="49" spans="1:11" s="1" customFormat="1" ht="11.25">
      <c r="A49" s="30" t="s">
        <v>54</v>
      </c>
      <c r="B49" s="6"/>
      <c r="C49" s="31"/>
      <c r="D49" s="31"/>
      <c r="E49" s="31"/>
      <c r="F49" s="31"/>
      <c r="G49" s="20">
        <f>SUM(G47,G45,G43,G39,G37,G35,G31,G29)</f>
        <v>53242000</v>
      </c>
      <c r="H49" s="20">
        <f>SUM(H47,H45,H43,H39,H35,H31,H29)</f>
        <v>34193295.833333336</v>
      </c>
      <c r="I49" s="20">
        <f>SUM(I47,I45,I43,I39,I35,I31,I29)</f>
        <v>35988927.777777776</v>
      </c>
      <c r="J49" s="20">
        <f>SUM(J47,J45,J43,J39,J35,J31,J29)</f>
        <v>32346863.888888888</v>
      </c>
      <c r="K49" s="20">
        <f>SUM(K47,K45,K43,K39,K35,K31,K29)</f>
        <v>36535912.5</v>
      </c>
    </row>
    <row r="50" ht="12.75">
      <c r="G50" s="32"/>
    </row>
    <row r="51" ht="13.5" customHeight="1"/>
    <row r="52" spans="1:11" s="1" customFormat="1" ht="11.25">
      <c r="A52" s="1" t="s">
        <v>55</v>
      </c>
      <c r="B52" s="33"/>
      <c r="C52" s="33" t="s">
        <v>56</v>
      </c>
      <c r="H52" s="1" t="s">
        <v>57</v>
      </c>
      <c r="J52" s="33"/>
      <c r="K52" s="33"/>
    </row>
    <row r="53" spans="2:10" s="1" customFormat="1" ht="11.25">
      <c r="B53" s="34" t="s">
        <v>58</v>
      </c>
      <c r="J53" s="34" t="s">
        <v>58</v>
      </c>
    </row>
    <row r="54" spans="1:2" s="1" customFormat="1" ht="11.25">
      <c r="A54" s="91" t="s">
        <v>59</v>
      </c>
      <c r="B54" s="91"/>
    </row>
    <row r="55" s="1" customFormat="1" ht="11.25"/>
  </sheetData>
  <mergeCells count="17">
    <mergeCell ref="A54:B54"/>
    <mergeCell ref="I23:J23"/>
    <mergeCell ref="A26:A27"/>
    <mergeCell ref="B26:G26"/>
    <mergeCell ref="H26:K26"/>
    <mergeCell ref="D15:F15"/>
    <mergeCell ref="I17:J17"/>
    <mergeCell ref="I18:J18"/>
    <mergeCell ref="B20:I20"/>
    <mergeCell ref="F10:K10"/>
    <mergeCell ref="F11:K11"/>
    <mergeCell ref="F12:K12"/>
    <mergeCell ref="D14:F14"/>
    <mergeCell ref="F4:I4"/>
    <mergeCell ref="G6:I6"/>
    <mergeCell ref="F8:K8"/>
    <mergeCell ref="F9:K9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A18">
      <selection activeCell="G35" sqref="G35"/>
    </sheetView>
  </sheetViews>
  <sheetFormatPr defaultColWidth="9.140625" defaultRowHeight="12.75"/>
  <cols>
    <col min="1" max="1" width="30.8515625" style="0" customWidth="1"/>
    <col min="2" max="2" width="11.7109375" style="0" customWidth="1"/>
    <col min="4" max="4" width="10.00390625" style="0" customWidth="1"/>
    <col min="5" max="5" width="18.42187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8.28125" style="0" customWidth="1"/>
  </cols>
  <sheetData>
    <row r="1" s="1" customFormat="1" ht="11.25">
      <c r="F1" s="1" t="s">
        <v>0</v>
      </c>
    </row>
    <row r="2" s="1" customFormat="1" ht="11.25">
      <c r="F2" s="1" t="s">
        <v>1</v>
      </c>
    </row>
    <row r="3" s="1" customFormat="1" ht="11.25">
      <c r="F3" s="1" t="s">
        <v>2</v>
      </c>
    </row>
    <row r="4" spans="6:10" s="1" customFormat="1" ht="11.25">
      <c r="F4" s="90"/>
      <c r="G4" s="90"/>
      <c r="H4" s="90"/>
      <c r="I4" s="90"/>
      <c r="J4" s="1" t="s">
        <v>3</v>
      </c>
    </row>
    <row r="5" s="1" customFormat="1" ht="11.25"/>
    <row r="6" spans="6:10" s="1" customFormat="1" ht="11.25">
      <c r="F6" s="1" t="s">
        <v>4</v>
      </c>
      <c r="G6" s="90"/>
      <c r="H6" s="90"/>
      <c r="I6" s="90"/>
      <c r="J6" s="1" t="s">
        <v>5</v>
      </c>
    </row>
    <row r="7" s="1" customFormat="1" ht="11.25"/>
    <row r="8" spans="6:11" s="1" customFormat="1" ht="11.25">
      <c r="F8" s="91" t="s">
        <v>6</v>
      </c>
      <c r="G8" s="91"/>
      <c r="H8" s="91"/>
      <c r="I8" s="91"/>
      <c r="J8" s="91"/>
      <c r="K8" s="91"/>
    </row>
    <row r="9" spans="6:11" s="1" customFormat="1" ht="11.25">
      <c r="F9" s="92">
        <v>28434000</v>
      </c>
      <c r="G9" s="92"/>
      <c r="H9" s="92"/>
      <c r="I9" s="92"/>
      <c r="J9" s="92"/>
      <c r="K9" s="92"/>
    </row>
    <row r="10" spans="6:11" s="3" customFormat="1" ht="11.25">
      <c r="F10" s="93" t="s">
        <v>7</v>
      </c>
      <c r="G10" s="93"/>
      <c r="H10" s="93"/>
      <c r="I10" s="93"/>
      <c r="J10" s="93"/>
      <c r="K10" s="93"/>
    </row>
    <row r="11" spans="6:11" s="1" customFormat="1" ht="11.25">
      <c r="F11" s="92" t="s">
        <v>91</v>
      </c>
      <c r="G11" s="92"/>
      <c r="H11" s="92"/>
      <c r="I11" s="92"/>
      <c r="J11" s="92"/>
      <c r="K11" s="92"/>
    </row>
    <row r="12" spans="6:11" s="1" customFormat="1" ht="11.25">
      <c r="F12" s="90"/>
      <c r="G12" s="90"/>
      <c r="H12" s="90"/>
      <c r="I12" s="90"/>
      <c r="J12" s="90"/>
      <c r="K12" s="90"/>
    </row>
    <row r="13" s="1" customFormat="1" ht="17.25" customHeight="1"/>
    <row r="14" spans="4:6" s="4" customFormat="1" ht="11.25">
      <c r="D14" s="95" t="s">
        <v>8</v>
      </c>
      <c r="E14" s="95"/>
      <c r="F14" s="95"/>
    </row>
    <row r="15" spans="4:6" s="4" customFormat="1" ht="11.25">
      <c r="D15" s="95" t="s">
        <v>9</v>
      </c>
      <c r="E15" s="95"/>
      <c r="F15" s="95"/>
    </row>
    <row r="16" s="1" customFormat="1" ht="11.25"/>
    <row r="17" spans="9:11" s="1" customFormat="1" ht="11.25">
      <c r="I17" s="96" t="s">
        <v>10</v>
      </c>
      <c r="J17" s="96"/>
      <c r="K17" s="5">
        <v>111</v>
      </c>
    </row>
    <row r="18" spans="9:11" s="1" customFormat="1" ht="11.25">
      <c r="I18" s="96" t="s">
        <v>11</v>
      </c>
      <c r="J18" s="96"/>
      <c r="K18" s="6"/>
    </row>
    <row r="19" spans="2:9" s="1" customFormat="1" ht="11.25">
      <c r="B19" s="7"/>
      <c r="C19" s="7"/>
      <c r="D19" s="7"/>
      <c r="E19" s="7"/>
      <c r="F19" s="7"/>
      <c r="G19" s="7"/>
      <c r="H19" s="7"/>
      <c r="I19" s="7"/>
    </row>
    <row r="20" spans="2:9" s="1" customFormat="1" ht="11.25">
      <c r="B20" s="97" t="s">
        <v>93</v>
      </c>
      <c r="C20" s="97"/>
      <c r="D20" s="97"/>
      <c r="E20" s="97"/>
      <c r="F20" s="97"/>
      <c r="G20" s="97"/>
      <c r="H20" s="97"/>
      <c r="I20" s="97"/>
    </row>
    <row r="21" s="1" customFormat="1" ht="11.25">
      <c r="D21" s="1" t="s">
        <v>12</v>
      </c>
    </row>
    <row r="22" s="1" customFormat="1" ht="11.25"/>
    <row r="23" spans="9:11" s="1" customFormat="1" ht="11.25">
      <c r="I23" s="98" t="s">
        <v>13</v>
      </c>
      <c r="J23" s="99"/>
      <c r="K23" s="6">
        <v>383</v>
      </c>
    </row>
    <row r="24" spans="9:11" s="1" customFormat="1" ht="11.25">
      <c r="I24" s="8"/>
      <c r="J24" s="8"/>
      <c r="K24" s="7"/>
    </row>
    <row r="25" spans="1:10" s="1" customFormat="1" ht="11.25">
      <c r="A25" s="1" t="s">
        <v>14</v>
      </c>
      <c r="I25" s="2"/>
      <c r="J25" s="2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9" t="s">
        <v>18</v>
      </c>
      <c r="C27" s="9" t="s">
        <v>19</v>
      </c>
      <c r="D27" s="9" t="s">
        <v>20</v>
      </c>
      <c r="E27" s="9" t="s">
        <v>21</v>
      </c>
      <c r="F27" s="9" t="s">
        <v>22</v>
      </c>
      <c r="G27" s="9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3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7" t="s">
        <v>62</v>
      </c>
      <c r="D29" s="18" t="s">
        <v>70</v>
      </c>
      <c r="E29" s="19" t="s">
        <v>38</v>
      </c>
      <c r="F29" s="19" t="s">
        <v>39</v>
      </c>
      <c r="G29" s="20">
        <f>G30</f>
        <v>41800</v>
      </c>
      <c r="H29" s="20">
        <f>H30</f>
        <v>10450</v>
      </c>
      <c r="I29" s="20">
        <f>I30</f>
        <v>10450</v>
      </c>
      <c r="J29" s="20">
        <f>J30</f>
        <v>10450</v>
      </c>
      <c r="K29" s="20">
        <f>K30</f>
        <v>10450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24" t="s">
        <v>70</v>
      </c>
      <c r="E30" s="17" t="s">
        <v>38</v>
      </c>
      <c r="F30" s="17" t="s">
        <v>41</v>
      </c>
      <c r="G30" s="25">
        <v>41800</v>
      </c>
      <c r="H30" s="28">
        <f>G30/12*3</f>
        <v>10450</v>
      </c>
      <c r="I30" s="28">
        <f>G30/12*3</f>
        <v>10450</v>
      </c>
      <c r="J30" s="28">
        <f>G30/12*3</f>
        <v>10450</v>
      </c>
      <c r="K30" s="28">
        <f>G30/12*3</f>
        <v>10450</v>
      </c>
    </row>
    <row r="31" spans="1:11" s="1" customFormat="1" ht="13.5" customHeight="1">
      <c r="A31" s="15" t="s">
        <v>37</v>
      </c>
      <c r="B31" s="16">
        <v>906</v>
      </c>
      <c r="C31" s="17" t="s">
        <v>62</v>
      </c>
      <c r="D31" s="18" t="s">
        <v>70</v>
      </c>
      <c r="E31" s="19" t="s">
        <v>42</v>
      </c>
      <c r="F31" s="19" t="s">
        <v>39</v>
      </c>
      <c r="G31" s="20">
        <f>SUM(G32:G35)</f>
        <v>1934100</v>
      </c>
      <c r="H31" s="20">
        <f>SUM(H32:H35)</f>
        <v>518275</v>
      </c>
      <c r="I31" s="20">
        <f>SUM(I32:I35)</f>
        <v>518275</v>
      </c>
      <c r="J31" s="20">
        <f>SUM(J32:J35)</f>
        <v>444775</v>
      </c>
      <c r="K31" s="20">
        <f>SUM(K32:K35)</f>
        <v>444775</v>
      </c>
    </row>
    <row r="32" spans="1:11" s="21" customFormat="1" ht="11.25">
      <c r="A32" s="22" t="s">
        <v>43</v>
      </c>
      <c r="B32" s="23">
        <v>906</v>
      </c>
      <c r="C32" s="17" t="s">
        <v>62</v>
      </c>
      <c r="D32" s="24" t="s">
        <v>70</v>
      </c>
      <c r="E32" s="17" t="s">
        <v>42</v>
      </c>
      <c r="F32" s="17" t="s">
        <v>44</v>
      </c>
      <c r="G32" s="25">
        <v>1695000</v>
      </c>
      <c r="H32" s="28">
        <f>G32/4</f>
        <v>423750</v>
      </c>
      <c r="I32" s="28">
        <f>G32/4</f>
        <v>423750</v>
      </c>
      <c r="J32" s="28">
        <f>G32/4</f>
        <v>423750</v>
      </c>
      <c r="K32" s="28">
        <f>G32/4</f>
        <v>423750</v>
      </c>
    </row>
    <row r="33" spans="1:11" s="21" customFormat="1" ht="11.25">
      <c r="A33" s="22" t="s">
        <v>97</v>
      </c>
      <c r="B33" s="23">
        <v>906</v>
      </c>
      <c r="C33" s="17" t="s">
        <v>62</v>
      </c>
      <c r="D33" s="24" t="s">
        <v>70</v>
      </c>
      <c r="E33" s="17" t="s">
        <v>42</v>
      </c>
      <c r="F33" s="17" t="s">
        <v>46</v>
      </c>
      <c r="G33" s="25">
        <v>147000</v>
      </c>
      <c r="H33" s="26">
        <f>G33/2</f>
        <v>73500</v>
      </c>
      <c r="I33" s="26">
        <f>G33/2</f>
        <v>73500</v>
      </c>
      <c r="J33" s="26">
        <v>0</v>
      </c>
      <c r="K33" s="26">
        <v>0</v>
      </c>
    </row>
    <row r="34" spans="1:11" s="21" customFormat="1" ht="11.25">
      <c r="A34" s="22" t="s">
        <v>73</v>
      </c>
      <c r="B34" s="23">
        <v>906</v>
      </c>
      <c r="C34" s="17" t="s">
        <v>62</v>
      </c>
      <c r="D34" s="24" t="s">
        <v>70</v>
      </c>
      <c r="E34" s="17" t="s">
        <v>42</v>
      </c>
      <c r="F34" s="17" t="s">
        <v>71</v>
      </c>
      <c r="G34" s="25">
        <v>8000</v>
      </c>
      <c r="H34" s="26"/>
      <c r="I34" s="26"/>
      <c r="J34" s="26"/>
      <c r="K34" s="26"/>
    </row>
    <row r="35" spans="1:11" s="21" customFormat="1" ht="11.25">
      <c r="A35" s="22" t="s">
        <v>47</v>
      </c>
      <c r="B35" s="25">
        <v>906</v>
      </c>
      <c r="C35" s="17" t="s">
        <v>62</v>
      </c>
      <c r="D35" s="24" t="s">
        <v>70</v>
      </c>
      <c r="E35" s="25">
        <v>244</v>
      </c>
      <c r="F35" s="25">
        <v>226</v>
      </c>
      <c r="G35" s="25">
        <v>84100</v>
      </c>
      <c r="H35" s="25">
        <f>G35/4</f>
        <v>21025</v>
      </c>
      <c r="I35" s="25">
        <f>G35/4</f>
        <v>21025</v>
      </c>
      <c r="J35" s="25">
        <f>G35/4</f>
        <v>21025</v>
      </c>
      <c r="K35" s="25">
        <f>G35/4</f>
        <v>21025</v>
      </c>
    </row>
    <row r="36" spans="1:11" s="35" customFormat="1" ht="12.75">
      <c r="A36" s="15" t="s">
        <v>48</v>
      </c>
      <c r="B36" s="16">
        <v>906</v>
      </c>
      <c r="C36" s="19" t="s">
        <v>62</v>
      </c>
      <c r="D36" s="18" t="s">
        <v>70</v>
      </c>
      <c r="E36" s="19" t="s">
        <v>42</v>
      </c>
      <c r="F36" s="19" t="s">
        <v>49</v>
      </c>
      <c r="G36" s="20">
        <f>SUM(G37)</f>
        <v>652900</v>
      </c>
      <c r="H36" s="20">
        <f>SUM(H37:H39)</f>
        <v>14030929.583333332</v>
      </c>
      <c r="I36" s="20">
        <f>SUM(I37:I39)</f>
        <v>14585489.444444444</v>
      </c>
      <c r="J36" s="20">
        <f>SUM(J37:J39)</f>
        <v>13476369.722222222</v>
      </c>
      <c r="K36" s="20">
        <f>SUM(K37:K39)</f>
        <v>14990111.25</v>
      </c>
    </row>
    <row r="37" spans="1:11" s="21" customFormat="1" ht="12.75" customHeight="1">
      <c r="A37" s="22" t="s">
        <v>50</v>
      </c>
      <c r="B37" s="23">
        <v>906</v>
      </c>
      <c r="C37" s="17" t="s">
        <v>62</v>
      </c>
      <c r="D37" s="24" t="s">
        <v>70</v>
      </c>
      <c r="E37" s="17" t="s">
        <v>42</v>
      </c>
      <c r="F37" s="17" t="s">
        <v>51</v>
      </c>
      <c r="G37" s="25">
        <v>652900</v>
      </c>
      <c r="H37" s="25">
        <f>G37/4</f>
        <v>163225</v>
      </c>
      <c r="I37" s="25">
        <f>H37</f>
        <v>163225</v>
      </c>
      <c r="J37" s="25">
        <f>H37</f>
        <v>163225</v>
      </c>
      <c r="K37" s="25">
        <f>H37</f>
        <v>163225</v>
      </c>
    </row>
    <row r="38" spans="1:11" s="35" customFormat="1" ht="12.75">
      <c r="A38" s="15" t="s">
        <v>48</v>
      </c>
      <c r="B38" s="16">
        <v>906</v>
      </c>
      <c r="C38" s="19" t="s">
        <v>62</v>
      </c>
      <c r="D38" s="18" t="s">
        <v>64</v>
      </c>
      <c r="E38" s="19" t="s">
        <v>42</v>
      </c>
      <c r="F38" s="19" t="s">
        <v>49</v>
      </c>
      <c r="G38" s="20">
        <f>SUM(G39)</f>
        <v>2030000</v>
      </c>
      <c r="H38" s="20">
        <f>SUM(H39:H41)</f>
        <v>13360204.583333332</v>
      </c>
      <c r="I38" s="20">
        <f>SUM(I39:I41)</f>
        <v>13914764.444444444</v>
      </c>
      <c r="J38" s="20">
        <f>SUM(J39:J41)</f>
        <v>12805644.722222222</v>
      </c>
      <c r="K38" s="20">
        <f>SUM(K39:K41)</f>
        <v>14319386.25</v>
      </c>
    </row>
    <row r="39" spans="1:11" s="21" customFormat="1" ht="11.25">
      <c r="A39" s="22" t="s">
        <v>50</v>
      </c>
      <c r="B39" s="23">
        <v>906</v>
      </c>
      <c r="C39" s="17" t="s">
        <v>62</v>
      </c>
      <c r="D39" s="24" t="s">
        <v>64</v>
      </c>
      <c r="E39" s="17" t="s">
        <v>42</v>
      </c>
      <c r="F39" s="17" t="s">
        <v>51</v>
      </c>
      <c r="G39" s="25">
        <v>2030000</v>
      </c>
      <c r="H39" s="25">
        <f>G39/4</f>
        <v>507500</v>
      </c>
      <c r="I39" s="25">
        <f>G39/4</f>
        <v>507500</v>
      </c>
      <c r="J39" s="25">
        <f>G39/4</f>
        <v>507500</v>
      </c>
      <c r="K39" s="25">
        <f>G39/4</f>
        <v>507500</v>
      </c>
    </row>
    <row r="40" spans="1:11" s="21" customFormat="1" ht="12.75">
      <c r="A40" s="15" t="s">
        <v>28</v>
      </c>
      <c r="B40" s="16">
        <v>906</v>
      </c>
      <c r="C40" s="17" t="s">
        <v>62</v>
      </c>
      <c r="D40" s="18" t="s">
        <v>63</v>
      </c>
      <c r="E40" s="19" t="s">
        <v>29</v>
      </c>
      <c r="F40" s="19" t="s">
        <v>30</v>
      </c>
      <c r="G40" s="20">
        <f>SUM(G41:G43)</f>
        <v>29600000</v>
      </c>
      <c r="H40" s="20">
        <f>SUM(H41:H43)</f>
        <v>7264567.083333333</v>
      </c>
      <c r="I40" s="20">
        <f>SUM(I41:I43)</f>
        <v>7819126.944444444</v>
      </c>
      <c r="J40" s="20">
        <f>SUM(J41:J43)</f>
        <v>6710007.222222222</v>
      </c>
      <c r="K40" s="20">
        <f>SUM(K41:K43)</f>
        <v>7806298.75</v>
      </c>
    </row>
    <row r="41" spans="1:11" s="21" customFormat="1" ht="11.25">
      <c r="A41" s="22" t="s">
        <v>31</v>
      </c>
      <c r="B41" s="23">
        <v>906</v>
      </c>
      <c r="C41" s="17" t="s">
        <v>62</v>
      </c>
      <c r="D41" s="24" t="s">
        <v>63</v>
      </c>
      <c r="E41" s="17" t="s">
        <v>29</v>
      </c>
      <c r="F41" s="17" t="s">
        <v>32</v>
      </c>
      <c r="G41" s="25">
        <v>22770000</v>
      </c>
      <c r="H41" s="26">
        <f>(G41-K41)/3</f>
        <v>5588137.5</v>
      </c>
      <c r="I41" s="26">
        <f>(G41-K41)/3</f>
        <v>5588137.5</v>
      </c>
      <c r="J41" s="26">
        <f>(G41-K41)/3</f>
        <v>5588137.5</v>
      </c>
      <c r="K41" s="26">
        <f>G41/4+(G41/4*5.5/100)</f>
        <v>6005587.5</v>
      </c>
    </row>
    <row r="42" spans="1:11" s="21" customFormat="1" ht="12.75" customHeight="1">
      <c r="A42" s="22" t="s">
        <v>33</v>
      </c>
      <c r="B42" s="23">
        <v>906</v>
      </c>
      <c r="C42" s="17" t="s">
        <v>62</v>
      </c>
      <c r="D42" s="24" t="s">
        <v>63</v>
      </c>
      <c r="E42" s="17" t="s">
        <v>29</v>
      </c>
      <c r="F42" s="17" t="s">
        <v>34</v>
      </c>
      <c r="G42" s="25">
        <v>51000</v>
      </c>
      <c r="H42" s="26">
        <f>G42/4</f>
        <v>12750</v>
      </c>
      <c r="I42" s="26">
        <f>G42/4</f>
        <v>12750</v>
      </c>
      <c r="J42" s="26">
        <f>G42/4</f>
        <v>12750</v>
      </c>
      <c r="K42" s="26">
        <f>G42/4</f>
        <v>12750</v>
      </c>
    </row>
    <row r="43" spans="1:11" s="29" customFormat="1" ht="11.25" customHeight="1">
      <c r="A43" s="27" t="s">
        <v>35</v>
      </c>
      <c r="B43" s="23">
        <v>906</v>
      </c>
      <c r="C43" s="17" t="s">
        <v>62</v>
      </c>
      <c r="D43" s="24" t="s">
        <v>63</v>
      </c>
      <c r="E43" s="17" t="s">
        <v>29</v>
      </c>
      <c r="F43" s="17" t="s">
        <v>36</v>
      </c>
      <c r="G43" s="25">
        <v>6779000</v>
      </c>
      <c r="H43" s="25">
        <f>(G43-K43)/3</f>
        <v>1663679.5833333333</v>
      </c>
      <c r="I43" s="25">
        <f>H43+H43/3</f>
        <v>2218239.4444444445</v>
      </c>
      <c r="J43" s="25">
        <f>H43-H43/3</f>
        <v>1109119.722222222</v>
      </c>
      <c r="K43" s="25">
        <f>G43/12*3+(G43/4*5.5/100)</f>
        <v>1787961.25</v>
      </c>
    </row>
    <row r="44" spans="1:11" s="53" customFormat="1" ht="12.75">
      <c r="A44" s="49" t="s">
        <v>48</v>
      </c>
      <c r="B44" s="50">
        <v>906</v>
      </c>
      <c r="C44" s="51" t="s">
        <v>62</v>
      </c>
      <c r="D44" s="51" t="s">
        <v>65</v>
      </c>
      <c r="E44" s="51" t="s">
        <v>38</v>
      </c>
      <c r="F44" s="51" t="s">
        <v>49</v>
      </c>
      <c r="G44" s="52">
        <f>SUM(G45:G45)</f>
        <v>2000</v>
      </c>
      <c r="H44" s="52">
        <f>SUM(H45:H45)</f>
        <v>500</v>
      </c>
      <c r="I44" s="52">
        <f>SUM(I45:I45)</f>
        <v>500</v>
      </c>
      <c r="J44" s="52">
        <f>SUM(J45:J45)</f>
        <v>500</v>
      </c>
      <c r="K44" s="52">
        <f>SUM(K45:K45)</f>
        <v>500</v>
      </c>
    </row>
    <row r="45" spans="1:11" s="39" customFormat="1" ht="11.25" customHeight="1">
      <c r="A45" s="45" t="s">
        <v>52</v>
      </c>
      <c r="B45" s="46">
        <v>906</v>
      </c>
      <c r="C45" s="47" t="s">
        <v>62</v>
      </c>
      <c r="D45" s="47" t="s">
        <v>65</v>
      </c>
      <c r="E45" s="47" t="s">
        <v>38</v>
      </c>
      <c r="F45" s="47" t="s">
        <v>53</v>
      </c>
      <c r="G45" s="48">
        <v>2000</v>
      </c>
      <c r="H45" s="38">
        <f>G45/4</f>
        <v>500</v>
      </c>
      <c r="I45" s="38">
        <f>G45/4</f>
        <v>500</v>
      </c>
      <c r="J45" s="38">
        <f>G45/4</f>
        <v>500</v>
      </c>
      <c r="K45" s="38">
        <f>G45/4</f>
        <v>500</v>
      </c>
    </row>
    <row r="46" spans="1:11" s="35" customFormat="1" ht="12.75">
      <c r="A46" s="15" t="s">
        <v>48</v>
      </c>
      <c r="B46" s="16">
        <v>906</v>
      </c>
      <c r="C46" s="19" t="s">
        <v>62</v>
      </c>
      <c r="D46" s="18" t="s">
        <v>65</v>
      </c>
      <c r="E46" s="19" t="s">
        <v>42</v>
      </c>
      <c r="F46" s="19" t="s">
        <v>49</v>
      </c>
      <c r="G46" s="20">
        <f>SUM(G47)</f>
        <v>448000</v>
      </c>
      <c r="H46" s="36">
        <f>G46/4</f>
        <v>112000</v>
      </c>
      <c r="I46" s="36">
        <f>G46/4</f>
        <v>112000</v>
      </c>
      <c r="J46" s="36">
        <f>G46/4</f>
        <v>112000</v>
      </c>
      <c r="K46" s="36">
        <f>G46/4</f>
        <v>112000</v>
      </c>
    </row>
    <row r="47" spans="1:11" s="29" customFormat="1" ht="11.25">
      <c r="A47" s="22" t="s">
        <v>52</v>
      </c>
      <c r="B47" s="23">
        <v>906</v>
      </c>
      <c r="C47" s="17" t="s">
        <v>62</v>
      </c>
      <c r="D47" s="24" t="s">
        <v>65</v>
      </c>
      <c r="E47" s="17" t="s">
        <v>42</v>
      </c>
      <c r="F47" s="17" t="s">
        <v>53</v>
      </c>
      <c r="G47" s="25">
        <v>448000</v>
      </c>
      <c r="H47" s="26">
        <f>G47/4</f>
        <v>112000</v>
      </c>
      <c r="I47" s="26">
        <f>G47/4</f>
        <v>112000</v>
      </c>
      <c r="J47" s="26">
        <f>G47/4</f>
        <v>112000</v>
      </c>
      <c r="K47" s="26">
        <f>G47/4</f>
        <v>112000</v>
      </c>
    </row>
    <row r="48" spans="1:11" s="4" customFormat="1" ht="13.5" customHeight="1">
      <c r="A48" s="15" t="s">
        <v>37</v>
      </c>
      <c r="B48" s="16">
        <v>906</v>
      </c>
      <c r="C48" s="19" t="s">
        <v>62</v>
      </c>
      <c r="D48" s="18" t="s">
        <v>66</v>
      </c>
      <c r="E48" s="19" t="s">
        <v>38</v>
      </c>
      <c r="F48" s="19" t="s">
        <v>39</v>
      </c>
      <c r="G48" s="20">
        <f>G49</f>
        <v>89000</v>
      </c>
      <c r="H48" s="36">
        <f>G48/4</f>
        <v>22250</v>
      </c>
      <c r="I48" s="36">
        <f>G48/4</f>
        <v>22250</v>
      </c>
      <c r="J48" s="36">
        <f>G48/4</f>
        <v>22250</v>
      </c>
      <c r="K48" s="36">
        <f>G48/4</f>
        <v>22250</v>
      </c>
    </row>
    <row r="49" spans="1:11" s="29" customFormat="1" ht="11.25">
      <c r="A49" s="22" t="s">
        <v>40</v>
      </c>
      <c r="B49" s="23">
        <v>906</v>
      </c>
      <c r="C49" s="17" t="s">
        <v>62</v>
      </c>
      <c r="D49" s="24" t="s">
        <v>66</v>
      </c>
      <c r="E49" s="17" t="s">
        <v>38</v>
      </c>
      <c r="F49" s="17" t="s">
        <v>41</v>
      </c>
      <c r="G49" s="25">
        <v>89000</v>
      </c>
      <c r="H49" s="26">
        <f>G49/4</f>
        <v>22250</v>
      </c>
      <c r="I49" s="26">
        <f>G49/4</f>
        <v>22250</v>
      </c>
      <c r="J49" s="26">
        <f>G49/4</f>
        <v>22250</v>
      </c>
      <c r="K49" s="26">
        <f>G49/4</f>
        <v>22250</v>
      </c>
    </row>
    <row r="50" spans="1:11" s="1" customFormat="1" ht="11.25">
      <c r="A50" s="30" t="s">
        <v>54</v>
      </c>
      <c r="B50" s="6"/>
      <c r="C50" s="31"/>
      <c r="D50" s="31"/>
      <c r="E50" s="31"/>
      <c r="F50" s="31"/>
      <c r="G50" s="37">
        <f>SUM(G48,G46,G44,G40,G38,G36,G31,G29)</f>
        <v>34797800</v>
      </c>
      <c r="H50" s="20">
        <f>SUM(H48,H46,H44,H40,H36,H31,H29)</f>
        <v>21958971.666666664</v>
      </c>
      <c r="I50" s="20">
        <f>SUM(I48,I46,I44,I40,I36,I31,I29)</f>
        <v>23068091.388888888</v>
      </c>
      <c r="J50" s="20">
        <f>SUM(J48,J46,J44,J40,J36,J31,J29)</f>
        <v>20776351.944444444</v>
      </c>
      <c r="K50" s="20">
        <f>SUM(K48,K46,K44,K40,K36,K31,K29)</f>
        <v>23386385</v>
      </c>
    </row>
    <row r="51" ht="12.75">
      <c r="G51" s="32"/>
    </row>
    <row r="52" ht="13.5" customHeight="1"/>
    <row r="53" spans="1:11" s="1" customFormat="1" ht="11.25">
      <c r="A53" s="1" t="s">
        <v>55</v>
      </c>
      <c r="B53" s="33"/>
      <c r="C53" s="33" t="s">
        <v>56</v>
      </c>
      <c r="H53" s="1" t="s">
        <v>57</v>
      </c>
      <c r="J53" s="33"/>
      <c r="K53" s="33"/>
    </row>
    <row r="54" spans="2:10" s="1" customFormat="1" ht="11.25">
      <c r="B54" s="34" t="s">
        <v>58</v>
      </c>
      <c r="J54" s="34" t="s">
        <v>58</v>
      </c>
    </row>
    <row r="55" spans="1:2" s="1" customFormat="1" ht="11.25">
      <c r="A55" s="91" t="s">
        <v>59</v>
      </c>
      <c r="B55" s="91"/>
    </row>
    <row r="56" s="1" customFormat="1" ht="11.25"/>
  </sheetData>
  <mergeCells count="17">
    <mergeCell ref="A55:B55"/>
    <mergeCell ref="I23:J23"/>
    <mergeCell ref="A26:A27"/>
    <mergeCell ref="B26:G26"/>
    <mergeCell ref="H26:K26"/>
    <mergeCell ref="D15:F15"/>
    <mergeCell ref="I17:J17"/>
    <mergeCell ref="I18:J18"/>
    <mergeCell ref="B20:I20"/>
    <mergeCell ref="F10:K10"/>
    <mergeCell ref="F11:K11"/>
    <mergeCell ref="F12:K12"/>
    <mergeCell ref="D14:F14"/>
    <mergeCell ref="F4:I4"/>
    <mergeCell ref="G6:I6"/>
    <mergeCell ref="F8:K8"/>
    <mergeCell ref="F9:K9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A25">
      <selection activeCell="H48" sqref="H48"/>
    </sheetView>
  </sheetViews>
  <sheetFormatPr defaultColWidth="9.140625" defaultRowHeight="12.75"/>
  <cols>
    <col min="1" max="1" width="30.8515625" style="0" customWidth="1"/>
    <col min="2" max="2" width="11.7109375" style="0" customWidth="1"/>
    <col min="4" max="4" width="10.00390625" style="0" customWidth="1"/>
    <col min="5" max="5" width="18.42187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8.28125" style="0" customWidth="1"/>
  </cols>
  <sheetData>
    <row r="1" s="1" customFormat="1" ht="11.25">
      <c r="F1" s="1" t="s">
        <v>0</v>
      </c>
    </row>
    <row r="2" s="1" customFormat="1" ht="11.25">
      <c r="F2" s="1" t="s">
        <v>1</v>
      </c>
    </row>
    <row r="3" s="1" customFormat="1" ht="11.25">
      <c r="F3" s="1" t="s">
        <v>2</v>
      </c>
    </row>
    <row r="4" spans="6:10" s="1" customFormat="1" ht="11.25">
      <c r="F4" s="90"/>
      <c r="G4" s="90"/>
      <c r="H4" s="90"/>
      <c r="I4" s="90"/>
      <c r="J4" s="1" t="s">
        <v>3</v>
      </c>
    </row>
    <row r="5" s="1" customFormat="1" ht="11.25"/>
    <row r="6" spans="6:10" s="1" customFormat="1" ht="11.25">
      <c r="F6" s="1" t="s">
        <v>4</v>
      </c>
      <c r="G6" s="90"/>
      <c r="H6" s="90"/>
      <c r="I6" s="90"/>
      <c r="J6" s="1" t="s">
        <v>5</v>
      </c>
    </row>
    <row r="7" s="1" customFormat="1" ht="11.25"/>
    <row r="8" spans="6:11" s="1" customFormat="1" ht="11.25">
      <c r="F8" s="91" t="s">
        <v>6</v>
      </c>
      <c r="G8" s="91"/>
      <c r="H8" s="91"/>
      <c r="I8" s="91"/>
      <c r="J8" s="91"/>
      <c r="K8" s="91"/>
    </row>
    <row r="9" spans="6:11" s="1" customFormat="1" ht="11.25">
      <c r="F9" s="92">
        <v>9124000</v>
      </c>
      <c r="G9" s="92"/>
      <c r="H9" s="92"/>
      <c r="I9" s="92"/>
      <c r="J9" s="92"/>
      <c r="K9" s="92"/>
    </row>
    <row r="10" spans="6:11" s="3" customFormat="1" ht="11.25">
      <c r="F10" s="93" t="s">
        <v>7</v>
      </c>
      <c r="G10" s="93"/>
      <c r="H10" s="93"/>
      <c r="I10" s="93"/>
      <c r="J10" s="93"/>
      <c r="K10" s="93"/>
    </row>
    <row r="11" spans="6:11" s="1" customFormat="1" ht="11.25">
      <c r="F11" s="92" t="s">
        <v>94</v>
      </c>
      <c r="G11" s="92"/>
      <c r="H11" s="92"/>
      <c r="I11" s="92"/>
      <c r="J11" s="92"/>
      <c r="K11" s="92"/>
    </row>
    <row r="12" spans="6:11" s="1" customFormat="1" ht="11.25">
      <c r="F12" s="90"/>
      <c r="G12" s="90"/>
      <c r="H12" s="90"/>
      <c r="I12" s="90"/>
      <c r="J12" s="90"/>
      <c r="K12" s="90"/>
    </row>
    <row r="13" s="1" customFormat="1" ht="17.25" customHeight="1"/>
    <row r="14" spans="4:6" s="4" customFormat="1" ht="11.25">
      <c r="D14" s="95" t="s">
        <v>8</v>
      </c>
      <c r="E14" s="95"/>
      <c r="F14" s="95"/>
    </row>
    <row r="15" spans="4:6" s="4" customFormat="1" ht="11.25">
      <c r="D15" s="95" t="s">
        <v>9</v>
      </c>
      <c r="E15" s="95"/>
      <c r="F15" s="95"/>
    </row>
    <row r="16" s="1" customFormat="1" ht="11.25"/>
    <row r="17" spans="9:11" s="1" customFormat="1" ht="11.25">
      <c r="I17" s="96" t="s">
        <v>10</v>
      </c>
      <c r="J17" s="96"/>
      <c r="K17" s="5">
        <v>111</v>
      </c>
    </row>
    <row r="18" spans="9:11" s="1" customFormat="1" ht="11.25">
      <c r="I18" s="96" t="s">
        <v>11</v>
      </c>
      <c r="J18" s="96"/>
      <c r="K18" s="6"/>
    </row>
    <row r="19" spans="2:9" s="1" customFormat="1" ht="11.25">
      <c r="B19" s="7"/>
      <c r="C19" s="7"/>
      <c r="D19" s="7"/>
      <c r="E19" s="7"/>
      <c r="F19" s="7"/>
      <c r="G19" s="7"/>
      <c r="H19" s="7"/>
      <c r="I19" s="7"/>
    </row>
    <row r="20" spans="2:9" s="1" customFormat="1" ht="11.25">
      <c r="B20" s="97" t="s">
        <v>95</v>
      </c>
      <c r="C20" s="97"/>
      <c r="D20" s="97"/>
      <c r="E20" s="97"/>
      <c r="F20" s="97"/>
      <c r="G20" s="97"/>
      <c r="H20" s="97"/>
      <c r="I20" s="97"/>
    </row>
    <row r="21" s="1" customFormat="1" ht="11.25">
      <c r="D21" s="1" t="s">
        <v>12</v>
      </c>
    </row>
    <row r="22" s="1" customFormat="1" ht="11.25"/>
    <row r="23" spans="9:11" s="1" customFormat="1" ht="11.25">
      <c r="I23" s="98" t="s">
        <v>13</v>
      </c>
      <c r="J23" s="99"/>
      <c r="K23" s="6">
        <v>383</v>
      </c>
    </row>
    <row r="24" spans="9:11" s="1" customFormat="1" ht="11.25">
      <c r="I24" s="8"/>
      <c r="J24" s="8"/>
      <c r="K24" s="7"/>
    </row>
    <row r="25" spans="1:10" s="1" customFormat="1" ht="11.25">
      <c r="A25" s="1" t="s">
        <v>14</v>
      </c>
      <c r="I25" s="2"/>
      <c r="J25" s="2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9" t="s">
        <v>18</v>
      </c>
      <c r="C27" s="9" t="s">
        <v>19</v>
      </c>
      <c r="D27" s="9" t="s">
        <v>20</v>
      </c>
      <c r="E27" s="9" t="s">
        <v>21</v>
      </c>
      <c r="F27" s="9" t="s">
        <v>22</v>
      </c>
      <c r="G27" s="9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3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7" t="s">
        <v>62</v>
      </c>
      <c r="D29" s="18" t="s">
        <v>70</v>
      </c>
      <c r="E29" s="19" t="s">
        <v>38</v>
      </c>
      <c r="F29" s="19" t="s">
        <v>39</v>
      </c>
      <c r="G29" s="20">
        <f>G30</f>
        <v>23200</v>
      </c>
      <c r="H29" s="20">
        <f>H30</f>
        <v>5800</v>
      </c>
      <c r="I29" s="20">
        <f>I30</f>
        <v>5800</v>
      </c>
      <c r="J29" s="20">
        <f>J30</f>
        <v>5800</v>
      </c>
      <c r="K29" s="20">
        <f>K30</f>
        <v>5800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24" t="s">
        <v>70</v>
      </c>
      <c r="E30" s="17" t="s">
        <v>38</v>
      </c>
      <c r="F30" s="17" t="s">
        <v>41</v>
      </c>
      <c r="G30" s="25">
        <v>23200</v>
      </c>
      <c r="H30" s="28">
        <f>G30/12*3</f>
        <v>5800</v>
      </c>
      <c r="I30" s="28">
        <f>G30/12*3</f>
        <v>5800</v>
      </c>
      <c r="J30" s="28">
        <f>G30/12*3</f>
        <v>5800</v>
      </c>
      <c r="K30" s="28">
        <f>G30/12*3</f>
        <v>5800</v>
      </c>
    </row>
    <row r="31" spans="1:11" s="1" customFormat="1" ht="13.5" customHeight="1">
      <c r="A31" s="15" t="s">
        <v>37</v>
      </c>
      <c r="B31" s="16">
        <v>906</v>
      </c>
      <c r="C31" s="17" t="s">
        <v>62</v>
      </c>
      <c r="D31" s="18" t="s">
        <v>70</v>
      </c>
      <c r="E31" s="19" t="s">
        <v>42</v>
      </c>
      <c r="F31" s="19" t="s">
        <v>39</v>
      </c>
      <c r="G31" s="20">
        <f>SUM(G32:G35)</f>
        <v>891000</v>
      </c>
      <c r="H31" s="20">
        <f>SUM(H32:H35)</f>
        <v>238000</v>
      </c>
      <c r="I31" s="20">
        <f>SUM(I32:I35)</f>
        <v>238000</v>
      </c>
      <c r="J31" s="20">
        <f>SUM(J32:J35)</f>
        <v>207000</v>
      </c>
      <c r="K31" s="20">
        <f>SUM(K32:K35)</f>
        <v>207000</v>
      </c>
    </row>
    <row r="32" spans="1:11" s="21" customFormat="1" ht="11.25">
      <c r="A32" s="22" t="s">
        <v>43</v>
      </c>
      <c r="B32" s="23">
        <v>906</v>
      </c>
      <c r="C32" s="17" t="s">
        <v>62</v>
      </c>
      <c r="D32" s="24" t="s">
        <v>70</v>
      </c>
      <c r="E32" s="17" t="s">
        <v>42</v>
      </c>
      <c r="F32" s="17" t="s">
        <v>44</v>
      </c>
      <c r="G32" s="25">
        <v>780000</v>
      </c>
      <c r="H32" s="28">
        <f>G32/4</f>
        <v>195000</v>
      </c>
      <c r="I32" s="28">
        <f>G32/4</f>
        <v>195000</v>
      </c>
      <c r="J32" s="28">
        <f>G32/4</f>
        <v>195000</v>
      </c>
      <c r="K32" s="28">
        <f>G32/4</f>
        <v>195000</v>
      </c>
    </row>
    <row r="33" spans="1:11" s="21" customFormat="1" ht="11.25">
      <c r="A33" s="22" t="s">
        <v>97</v>
      </c>
      <c r="B33" s="23">
        <v>906</v>
      </c>
      <c r="C33" s="17" t="s">
        <v>62</v>
      </c>
      <c r="D33" s="24" t="s">
        <v>70</v>
      </c>
      <c r="E33" s="17" t="s">
        <v>42</v>
      </c>
      <c r="F33" s="17" t="s">
        <v>46</v>
      </c>
      <c r="G33" s="25">
        <v>62000</v>
      </c>
      <c r="H33" s="26">
        <f>G33/2</f>
        <v>31000</v>
      </c>
      <c r="I33" s="26">
        <f>G33/2</f>
        <v>31000</v>
      </c>
      <c r="J33" s="26">
        <v>0</v>
      </c>
      <c r="K33" s="26">
        <v>0</v>
      </c>
    </row>
    <row r="34" spans="1:11" s="21" customFormat="1" ht="11.25">
      <c r="A34" s="22" t="s">
        <v>73</v>
      </c>
      <c r="B34" s="23">
        <v>906</v>
      </c>
      <c r="C34" s="17" t="s">
        <v>62</v>
      </c>
      <c r="D34" s="24" t="s">
        <v>70</v>
      </c>
      <c r="E34" s="17" t="s">
        <v>42</v>
      </c>
      <c r="F34" s="17" t="s">
        <v>71</v>
      </c>
      <c r="G34" s="25">
        <v>1000</v>
      </c>
      <c r="H34" s="26"/>
      <c r="I34" s="26"/>
      <c r="J34" s="26"/>
      <c r="K34" s="26"/>
    </row>
    <row r="35" spans="1:11" s="21" customFormat="1" ht="11.25">
      <c r="A35" s="22" t="s">
        <v>47</v>
      </c>
      <c r="B35" s="25">
        <v>906</v>
      </c>
      <c r="C35" s="17" t="s">
        <v>62</v>
      </c>
      <c r="D35" s="24" t="s">
        <v>70</v>
      </c>
      <c r="E35" s="25">
        <v>244</v>
      </c>
      <c r="F35" s="25">
        <v>226</v>
      </c>
      <c r="G35" s="25">
        <v>48000</v>
      </c>
      <c r="H35" s="25">
        <f>G35/4</f>
        <v>12000</v>
      </c>
      <c r="I35" s="25">
        <f>G35/4</f>
        <v>12000</v>
      </c>
      <c r="J35" s="25">
        <f>G35/4</f>
        <v>12000</v>
      </c>
      <c r="K35" s="25">
        <f>G35/4</f>
        <v>12000</v>
      </c>
    </row>
    <row r="36" spans="1:11" s="35" customFormat="1" ht="12.75">
      <c r="A36" s="15" t="s">
        <v>48</v>
      </c>
      <c r="B36" s="16">
        <v>906</v>
      </c>
      <c r="C36" s="19" t="s">
        <v>62</v>
      </c>
      <c r="D36" s="18" t="s">
        <v>70</v>
      </c>
      <c r="E36" s="19" t="s">
        <v>42</v>
      </c>
      <c r="F36" s="19" t="s">
        <v>49</v>
      </c>
      <c r="G36" s="20">
        <f>SUM(G37)</f>
        <v>319800</v>
      </c>
      <c r="H36" s="20">
        <f>SUM(H37:H39)</f>
        <v>3487490.833333333</v>
      </c>
      <c r="I36" s="20">
        <f>SUM(I37:I39)</f>
        <v>3625087.777777778</v>
      </c>
      <c r="J36" s="20">
        <f>SUM(J37:J39)</f>
        <v>3349893.888888889</v>
      </c>
      <c r="K36" s="20">
        <f>SUM(K37:K39)</f>
        <v>3727327.5</v>
      </c>
    </row>
    <row r="37" spans="1:11" s="21" customFormat="1" ht="12.75" customHeight="1">
      <c r="A37" s="22" t="s">
        <v>50</v>
      </c>
      <c r="B37" s="23">
        <v>906</v>
      </c>
      <c r="C37" s="17" t="s">
        <v>62</v>
      </c>
      <c r="D37" s="24" t="s">
        <v>70</v>
      </c>
      <c r="E37" s="17" t="s">
        <v>42</v>
      </c>
      <c r="F37" s="17" t="s">
        <v>51</v>
      </c>
      <c r="G37" s="25">
        <v>319800</v>
      </c>
      <c r="H37" s="25">
        <f>G37/4</f>
        <v>79950</v>
      </c>
      <c r="I37" s="25">
        <f>H37</f>
        <v>79950</v>
      </c>
      <c r="J37" s="25">
        <f>H37</f>
        <v>79950</v>
      </c>
      <c r="K37" s="25">
        <f>H37</f>
        <v>79950</v>
      </c>
    </row>
    <row r="38" spans="1:11" s="35" customFormat="1" ht="12.75">
      <c r="A38" s="15" t="s">
        <v>48</v>
      </c>
      <c r="B38" s="16">
        <v>906</v>
      </c>
      <c r="C38" s="19" t="s">
        <v>62</v>
      </c>
      <c r="D38" s="18" t="s">
        <v>64</v>
      </c>
      <c r="E38" s="19" t="s">
        <v>42</v>
      </c>
      <c r="F38" s="19" t="s">
        <v>49</v>
      </c>
      <c r="G38" s="20">
        <f>SUM(G39)</f>
        <v>385000</v>
      </c>
      <c r="H38" s="20">
        <f>SUM(H39:H41)</f>
        <v>3311290.833333333</v>
      </c>
      <c r="I38" s="20">
        <f>SUM(I39:I41)</f>
        <v>3448887.777777778</v>
      </c>
      <c r="J38" s="20">
        <f>SUM(J39:J41)</f>
        <v>3173693.888888889</v>
      </c>
      <c r="K38" s="20">
        <f>SUM(K39:K41)</f>
        <v>3551127.5</v>
      </c>
    </row>
    <row r="39" spans="1:11" s="21" customFormat="1" ht="11.25">
      <c r="A39" s="22" t="s">
        <v>50</v>
      </c>
      <c r="B39" s="23">
        <v>906</v>
      </c>
      <c r="C39" s="17" t="s">
        <v>62</v>
      </c>
      <c r="D39" s="24" t="s">
        <v>64</v>
      </c>
      <c r="E39" s="17" t="s">
        <v>42</v>
      </c>
      <c r="F39" s="17" t="s">
        <v>51</v>
      </c>
      <c r="G39" s="25">
        <v>385000</v>
      </c>
      <c r="H39" s="25">
        <f>G39/4</f>
        <v>96250</v>
      </c>
      <c r="I39" s="25">
        <f>G39/4</f>
        <v>96250</v>
      </c>
      <c r="J39" s="25">
        <f>G39/4</f>
        <v>96250</v>
      </c>
      <c r="K39" s="25">
        <f>G39/4</f>
        <v>96250</v>
      </c>
    </row>
    <row r="40" spans="1:11" s="21" customFormat="1" ht="12.75">
      <c r="A40" s="15" t="s">
        <v>28</v>
      </c>
      <c r="B40" s="16">
        <v>906</v>
      </c>
      <c r="C40" s="17" t="s">
        <v>62</v>
      </c>
      <c r="D40" s="18" t="s">
        <v>63</v>
      </c>
      <c r="E40" s="19" t="s">
        <v>29</v>
      </c>
      <c r="F40" s="19" t="s">
        <v>30</v>
      </c>
      <c r="G40" s="20">
        <f>SUM(G41:G43)</f>
        <v>7400000</v>
      </c>
      <c r="H40" s="20">
        <f>SUM(H41:H43)</f>
        <v>1816165.8333333333</v>
      </c>
      <c r="I40" s="20">
        <f>SUM(I41:I43)</f>
        <v>1953762.7777777778</v>
      </c>
      <c r="J40" s="20">
        <f>SUM(J41:J43)</f>
        <v>1678568.888888889</v>
      </c>
      <c r="K40" s="20">
        <f>SUM(K41:K43)</f>
        <v>1951502.5</v>
      </c>
    </row>
    <row r="41" spans="1:11" s="21" customFormat="1" ht="11.25">
      <c r="A41" s="22" t="s">
        <v>31</v>
      </c>
      <c r="B41" s="23">
        <v>906</v>
      </c>
      <c r="C41" s="17" t="s">
        <v>62</v>
      </c>
      <c r="D41" s="24" t="s">
        <v>63</v>
      </c>
      <c r="E41" s="17" t="s">
        <v>29</v>
      </c>
      <c r="F41" s="17" t="s">
        <v>32</v>
      </c>
      <c r="G41" s="25">
        <v>5700000</v>
      </c>
      <c r="H41" s="26">
        <f>(G41-K41)/3</f>
        <v>1398875</v>
      </c>
      <c r="I41" s="26">
        <f>(G41-K41)/3</f>
        <v>1398875</v>
      </c>
      <c r="J41" s="26">
        <f>(G41-K41)/3</f>
        <v>1398875</v>
      </c>
      <c r="K41" s="26">
        <f>G41/4+(G41/4*5.5/100)</f>
        <v>1503375</v>
      </c>
    </row>
    <row r="42" spans="1:11" s="21" customFormat="1" ht="12.75" customHeight="1">
      <c r="A42" s="22" t="s">
        <v>33</v>
      </c>
      <c r="B42" s="23">
        <v>906</v>
      </c>
      <c r="C42" s="17" t="s">
        <v>62</v>
      </c>
      <c r="D42" s="24" t="s">
        <v>63</v>
      </c>
      <c r="E42" s="17" t="s">
        <v>29</v>
      </c>
      <c r="F42" s="17" t="s">
        <v>34</v>
      </c>
      <c r="G42" s="25">
        <v>18000</v>
      </c>
      <c r="H42" s="26">
        <f>G42/4</f>
        <v>4500</v>
      </c>
      <c r="I42" s="26">
        <f>G42/4</f>
        <v>4500</v>
      </c>
      <c r="J42" s="26">
        <f>G42/4</f>
        <v>4500</v>
      </c>
      <c r="K42" s="26">
        <f>G42/4</f>
        <v>4500</v>
      </c>
    </row>
    <row r="43" spans="1:11" s="29" customFormat="1" ht="11.25" customHeight="1">
      <c r="A43" s="27" t="s">
        <v>35</v>
      </c>
      <c r="B43" s="23">
        <v>906</v>
      </c>
      <c r="C43" s="17" t="s">
        <v>62</v>
      </c>
      <c r="D43" s="24" t="s">
        <v>63</v>
      </c>
      <c r="E43" s="17" t="s">
        <v>29</v>
      </c>
      <c r="F43" s="17" t="s">
        <v>36</v>
      </c>
      <c r="G43" s="25">
        <v>1682000</v>
      </c>
      <c r="H43" s="25">
        <f>(G43-K43)/3</f>
        <v>412790.8333333333</v>
      </c>
      <c r="I43" s="25">
        <f>H43+H43/3</f>
        <v>550387.7777777778</v>
      </c>
      <c r="J43" s="25">
        <f>H43-H43/3</f>
        <v>275193.8888888889</v>
      </c>
      <c r="K43" s="25">
        <f>G43/12*3+(G43/4*5.5/100)</f>
        <v>443627.5</v>
      </c>
    </row>
    <row r="44" spans="1:11" s="53" customFormat="1" ht="12.75">
      <c r="A44" s="49" t="s">
        <v>48</v>
      </c>
      <c r="B44" s="50">
        <v>906</v>
      </c>
      <c r="C44" s="51" t="s">
        <v>62</v>
      </c>
      <c r="D44" s="51" t="s">
        <v>65</v>
      </c>
      <c r="E44" s="51" t="s">
        <v>38</v>
      </c>
      <c r="F44" s="51" t="s">
        <v>49</v>
      </c>
      <c r="G44" s="52">
        <f>SUM(G45:G45)</f>
        <v>1000</v>
      </c>
      <c r="H44" s="52">
        <f>SUM(H45:H45)</f>
        <v>250</v>
      </c>
      <c r="I44" s="52">
        <f>SUM(I45:I45)</f>
        <v>250</v>
      </c>
      <c r="J44" s="52">
        <f>SUM(J45:J45)</f>
        <v>250</v>
      </c>
      <c r="K44" s="52">
        <f>SUM(K45:K45)</f>
        <v>250</v>
      </c>
    </row>
    <row r="45" spans="1:11" s="39" customFormat="1" ht="11.25" customHeight="1">
      <c r="A45" s="45" t="s">
        <v>52</v>
      </c>
      <c r="B45" s="46">
        <v>906</v>
      </c>
      <c r="C45" s="47" t="s">
        <v>62</v>
      </c>
      <c r="D45" s="47" t="s">
        <v>65</v>
      </c>
      <c r="E45" s="47" t="s">
        <v>38</v>
      </c>
      <c r="F45" s="47" t="s">
        <v>53</v>
      </c>
      <c r="G45" s="48">
        <v>1000</v>
      </c>
      <c r="H45" s="38">
        <f>G45/4</f>
        <v>250</v>
      </c>
      <c r="I45" s="38">
        <f>G45/4</f>
        <v>250</v>
      </c>
      <c r="J45" s="38">
        <f>G45/4</f>
        <v>250</v>
      </c>
      <c r="K45" s="38">
        <f>G45/4</f>
        <v>250</v>
      </c>
    </row>
    <row r="46" spans="1:11" s="35" customFormat="1" ht="12.75">
      <c r="A46" s="15" t="s">
        <v>48</v>
      </c>
      <c r="B46" s="16">
        <v>906</v>
      </c>
      <c r="C46" s="19" t="s">
        <v>62</v>
      </c>
      <c r="D46" s="18" t="s">
        <v>65</v>
      </c>
      <c r="E46" s="19" t="s">
        <v>42</v>
      </c>
      <c r="F46" s="19" t="s">
        <v>49</v>
      </c>
      <c r="G46" s="20">
        <f>SUM(G47)</f>
        <v>54000</v>
      </c>
      <c r="H46" s="36">
        <f>G46/4</f>
        <v>13500</v>
      </c>
      <c r="I46" s="36">
        <f>G46/4</f>
        <v>13500</v>
      </c>
      <c r="J46" s="36">
        <f>G46/4</f>
        <v>13500</v>
      </c>
      <c r="K46" s="36">
        <f>G46/4</f>
        <v>13500</v>
      </c>
    </row>
    <row r="47" spans="1:11" s="29" customFormat="1" ht="11.25">
      <c r="A47" s="22" t="s">
        <v>52</v>
      </c>
      <c r="B47" s="23">
        <v>906</v>
      </c>
      <c r="C47" s="17" t="s">
        <v>62</v>
      </c>
      <c r="D47" s="24" t="s">
        <v>65</v>
      </c>
      <c r="E47" s="17" t="s">
        <v>42</v>
      </c>
      <c r="F47" s="17" t="s">
        <v>53</v>
      </c>
      <c r="G47" s="25">
        <v>54000</v>
      </c>
      <c r="H47" s="26">
        <f>G47/4</f>
        <v>13500</v>
      </c>
      <c r="I47" s="26">
        <f>G47/4</f>
        <v>13500</v>
      </c>
      <c r="J47" s="26">
        <f>G47/4</f>
        <v>13500</v>
      </c>
      <c r="K47" s="26">
        <f>G47/4</f>
        <v>13500</v>
      </c>
    </row>
    <row r="48" spans="1:11" s="4" customFormat="1" ht="13.5" customHeight="1">
      <c r="A48" s="15" t="s">
        <v>37</v>
      </c>
      <c r="B48" s="16">
        <v>906</v>
      </c>
      <c r="C48" s="19" t="s">
        <v>62</v>
      </c>
      <c r="D48" s="18" t="s">
        <v>66</v>
      </c>
      <c r="E48" s="19" t="s">
        <v>38</v>
      </c>
      <c r="F48" s="19" t="s">
        <v>39</v>
      </c>
      <c r="G48" s="20">
        <f>G49</f>
        <v>50000</v>
      </c>
      <c r="H48" s="36">
        <f>G48/4</f>
        <v>12500</v>
      </c>
      <c r="I48" s="36">
        <f>G48/4</f>
        <v>12500</v>
      </c>
      <c r="J48" s="36">
        <f>G48/4</f>
        <v>12500</v>
      </c>
      <c r="K48" s="36">
        <f>G48/4</f>
        <v>12500</v>
      </c>
    </row>
    <row r="49" spans="1:11" s="29" customFormat="1" ht="11.25">
      <c r="A49" s="22" t="s">
        <v>40</v>
      </c>
      <c r="B49" s="23">
        <v>906</v>
      </c>
      <c r="C49" s="17" t="s">
        <v>62</v>
      </c>
      <c r="D49" s="24" t="s">
        <v>66</v>
      </c>
      <c r="E49" s="17" t="s">
        <v>38</v>
      </c>
      <c r="F49" s="17" t="s">
        <v>41</v>
      </c>
      <c r="G49" s="25">
        <v>50000</v>
      </c>
      <c r="H49" s="26">
        <f>G49/4</f>
        <v>12500</v>
      </c>
      <c r="I49" s="26">
        <f>G49/4</f>
        <v>12500</v>
      </c>
      <c r="J49" s="26">
        <f>G49/4</f>
        <v>12500</v>
      </c>
      <c r="K49" s="26">
        <f>G49/4</f>
        <v>12500</v>
      </c>
    </row>
    <row r="50" spans="1:11" s="1" customFormat="1" ht="11.25">
      <c r="A50" s="30" t="s">
        <v>54</v>
      </c>
      <c r="B50" s="6"/>
      <c r="C50" s="31"/>
      <c r="D50" s="31"/>
      <c r="E50" s="31"/>
      <c r="F50" s="31"/>
      <c r="G50" s="37">
        <f>SUM(G48,G46,G44,G40,G38,G36,G31,G29)</f>
        <v>9124000</v>
      </c>
      <c r="H50" s="20">
        <f>SUM(H48,H46,H44,H40,H36,H31,H29)</f>
        <v>5573706.666666666</v>
      </c>
      <c r="I50" s="20">
        <f>SUM(I48,I46,I44,I40,I36,I31,I29)</f>
        <v>5848900.555555556</v>
      </c>
      <c r="J50" s="20">
        <f>SUM(J48,J46,J44,J40,J36,J31,J29)</f>
        <v>5267512.777777778</v>
      </c>
      <c r="K50" s="20">
        <f>SUM(K48,K46,K44,K40,K36,K31,K29)</f>
        <v>5917880</v>
      </c>
    </row>
    <row r="51" ht="12.75">
      <c r="G51" s="32"/>
    </row>
    <row r="52" ht="13.5" customHeight="1"/>
    <row r="53" spans="1:11" s="1" customFormat="1" ht="11.25">
      <c r="A53" s="1" t="s">
        <v>55</v>
      </c>
      <c r="B53" s="33"/>
      <c r="C53" s="33" t="s">
        <v>56</v>
      </c>
      <c r="H53" s="1" t="s">
        <v>57</v>
      </c>
      <c r="J53" s="33"/>
      <c r="K53" s="33"/>
    </row>
    <row r="54" spans="2:10" s="1" customFormat="1" ht="11.25">
      <c r="B54" s="34" t="s">
        <v>58</v>
      </c>
      <c r="J54" s="34" t="s">
        <v>58</v>
      </c>
    </row>
    <row r="55" spans="1:2" s="1" customFormat="1" ht="11.25">
      <c r="A55" s="91" t="s">
        <v>59</v>
      </c>
      <c r="B55" s="91"/>
    </row>
    <row r="56" s="1" customFormat="1" ht="11.25"/>
  </sheetData>
  <mergeCells count="17">
    <mergeCell ref="A55:B55"/>
    <mergeCell ref="I23:J23"/>
    <mergeCell ref="A26:A27"/>
    <mergeCell ref="B26:G26"/>
    <mergeCell ref="H26:K26"/>
    <mergeCell ref="D15:F15"/>
    <mergeCell ref="I17:J17"/>
    <mergeCell ref="I18:J18"/>
    <mergeCell ref="B20:I20"/>
    <mergeCell ref="F10:K10"/>
    <mergeCell ref="F11:K11"/>
    <mergeCell ref="F12:K12"/>
    <mergeCell ref="D14:F14"/>
    <mergeCell ref="F4:I4"/>
    <mergeCell ref="G6:I6"/>
    <mergeCell ref="F8:K8"/>
    <mergeCell ref="F9:K9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"/>
  <sheetViews>
    <sheetView workbookViewId="0" topLeftCell="A1">
      <selection activeCell="K28" sqref="K28"/>
    </sheetView>
  </sheetViews>
  <sheetFormatPr defaultColWidth="9.140625" defaultRowHeight="12.75"/>
  <cols>
    <col min="1" max="2" width="8.28125" style="0" customWidth="1"/>
    <col min="4" max="4" width="7.7109375" style="0" customWidth="1"/>
    <col min="5" max="5" width="7.8515625" style="0" customWidth="1"/>
    <col min="6" max="6" width="8.140625" style="0" customWidth="1"/>
    <col min="7" max="7" width="6.28125" style="0" customWidth="1"/>
    <col min="8" max="8" width="7.7109375" style="0" customWidth="1"/>
    <col min="9" max="9" width="9.421875" style="0" customWidth="1"/>
    <col min="10" max="10" width="10.28125" style="0" customWidth="1"/>
    <col min="11" max="11" width="7.28125" style="0" customWidth="1"/>
    <col min="12" max="12" width="9.28125" style="0" customWidth="1"/>
    <col min="13" max="13" width="10.7109375" style="0" customWidth="1"/>
    <col min="14" max="14" width="9.28125" style="0" customWidth="1"/>
    <col min="15" max="15" width="9.57421875" style="0" customWidth="1"/>
    <col min="16" max="16" width="8.140625" style="0" customWidth="1"/>
    <col min="17" max="18" width="8.00390625" style="0" customWidth="1"/>
    <col min="19" max="19" width="8.140625" style="0" customWidth="1"/>
    <col min="20" max="20" width="7.28125" style="0" customWidth="1"/>
    <col min="22" max="22" width="8.28125" style="0" customWidth="1"/>
    <col min="23" max="23" width="8.00390625" style="0" customWidth="1"/>
  </cols>
  <sheetData>
    <row r="1" spans="1:23" ht="12.75">
      <c r="A1" s="40">
        <v>4219900</v>
      </c>
      <c r="B1" s="40" t="s">
        <v>98</v>
      </c>
      <c r="C1" s="40"/>
      <c r="D1" s="40"/>
      <c r="E1" s="40"/>
      <c r="F1" s="40"/>
      <c r="G1" s="40"/>
      <c r="H1" s="40"/>
      <c r="I1" s="40" t="s">
        <v>98</v>
      </c>
      <c r="J1" s="40">
        <v>5240200</v>
      </c>
      <c r="K1" s="40"/>
      <c r="L1" s="40"/>
      <c r="M1" s="40" t="s">
        <v>98</v>
      </c>
      <c r="N1" s="40">
        <v>5240200</v>
      </c>
      <c r="O1" s="40" t="s">
        <v>98</v>
      </c>
      <c r="P1" s="40">
        <v>5250120</v>
      </c>
      <c r="Q1" s="40"/>
      <c r="R1" s="40" t="s">
        <v>98</v>
      </c>
      <c r="S1" s="40">
        <v>5250130</v>
      </c>
      <c r="T1" s="40" t="s">
        <v>98</v>
      </c>
      <c r="U1" s="40">
        <v>7950070</v>
      </c>
      <c r="V1" s="40" t="s">
        <v>98</v>
      </c>
      <c r="W1" s="40">
        <v>8110020</v>
      </c>
    </row>
    <row r="2" spans="1:23" ht="12.75">
      <c r="A2" s="40">
        <v>242</v>
      </c>
      <c r="B2" s="40"/>
      <c r="C2" s="40">
        <v>244</v>
      </c>
      <c r="D2" s="40"/>
      <c r="E2" s="40"/>
      <c r="F2" s="40"/>
      <c r="G2" s="40"/>
      <c r="H2" s="40"/>
      <c r="I2" s="40"/>
      <c r="J2" s="40">
        <v>110</v>
      </c>
      <c r="K2" s="40"/>
      <c r="L2" s="40"/>
      <c r="M2" s="40"/>
      <c r="N2" s="40">
        <v>244</v>
      </c>
      <c r="O2" s="40"/>
      <c r="P2" s="40">
        <v>242</v>
      </c>
      <c r="Q2" s="40">
        <v>244</v>
      </c>
      <c r="R2" s="40"/>
      <c r="S2" s="40">
        <v>242</v>
      </c>
      <c r="T2" s="40"/>
      <c r="U2" s="40">
        <v>244</v>
      </c>
      <c r="V2" s="40"/>
      <c r="W2" s="40">
        <v>244</v>
      </c>
    </row>
    <row r="3" spans="1:23" ht="12.75">
      <c r="A3" s="40">
        <v>221</v>
      </c>
      <c r="B3" s="40"/>
      <c r="C3" s="40">
        <v>223</v>
      </c>
      <c r="D3" s="40">
        <v>224</v>
      </c>
      <c r="E3" s="40">
        <v>225</v>
      </c>
      <c r="F3" s="40">
        <v>226</v>
      </c>
      <c r="G3" s="40">
        <v>290</v>
      </c>
      <c r="H3" s="40">
        <v>340</v>
      </c>
      <c r="I3" s="40"/>
      <c r="J3" s="40">
        <v>211</v>
      </c>
      <c r="K3" s="40">
        <v>212</v>
      </c>
      <c r="L3" s="40">
        <v>213</v>
      </c>
      <c r="M3" s="40"/>
      <c r="N3" s="40">
        <v>340</v>
      </c>
      <c r="O3" s="40"/>
      <c r="P3" s="40">
        <v>310</v>
      </c>
      <c r="Q3" s="40">
        <v>310</v>
      </c>
      <c r="R3" s="40"/>
      <c r="S3" s="40">
        <v>221</v>
      </c>
      <c r="T3" s="40"/>
      <c r="U3" s="40">
        <v>310</v>
      </c>
      <c r="V3" s="40"/>
      <c r="W3" s="40">
        <v>310</v>
      </c>
    </row>
    <row r="4" spans="1:23" ht="12.75">
      <c r="A4" s="41">
        <f>Буб!G29+'ВС №2'!G29+'ВС №3'!G29+Киров!G29+Голуб!G29+Ост!G29+Заря!G29+Нев!G29+Кост!G29+Ялун!G29+Копт!G29+Самоц!G29+Деево!G29+Арам!G29</f>
        <v>359900</v>
      </c>
      <c r="B4" s="41">
        <f>A4</f>
        <v>359900</v>
      </c>
      <c r="C4" s="41">
        <f>Буб!G32+'ВС №2'!G32+'ВС №3'!G32+Киров!G32+Голуб!G32+Ост!G32+Заря!G32+Нев!G32+Кост!G32+Ялун!G34+Копт!G32+Самоц!G32+Деево!G32+Арам!G32</f>
        <v>18283000</v>
      </c>
      <c r="D4" s="41">
        <f>Деево!G33+Кост!G33+Заря!G33</f>
        <v>2896000</v>
      </c>
      <c r="E4" s="41">
        <f>Буб!G33+'ВС №2'!G33+'ВС №3'!G33+Киров!G33+Голуб!G33+Ост!G33+Заря!G34+Нев!G33+Кост!G34+Ялун!G35+Копт!G33+Самоц!G33+Деево!G34+Арам!G33</f>
        <v>1404900</v>
      </c>
      <c r="F4" s="41">
        <f>Буб!G35+'ВС №2'!G35+'ВС №3'!G34+Киров!G35+Голуб!G34+Ост!G34+Заря!G35+Нев!G35+Кост!G36+Ялун!G38+Копт!G34+Самоц!G35+Деево!G36+Арам!G34</f>
        <v>1014300</v>
      </c>
      <c r="G4" s="41">
        <f>Буб!G34+'ВС №2'!G34+Киров!G34+Нев!G34+Кост!G35+Ялун!G36+Самоц!G34+Деево!G35</f>
        <v>51000</v>
      </c>
      <c r="H4" s="41">
        <f>Буб!G37+'ВС №2'!G37+'ВС №3'!G36+Киров!G37+Голуб!G36+Ост!G36+Заря!G37+Нев!G37+Кост!G38+Ялун!G40+Копт!G36+Самоц!G37+Деево!G38+Арам!G36</f>
        <v>5244700</v>
      </c>
      <c r="I4" s="41">
        <f>SUM(C4:H4)</f>
        <v>28893900</v>
      </c>
      <c r="J4" s="41">
        <f>Буб!G41+'ВС №2'!G41+'ВС №3'!G40+Киров!G41+Голуб!G40+Ост!G40+Заря!G41+Нев!G41+Кост!G42+Ялун!G47+Копт!G40+Самоц!G41+Деево!G42+Арам!G40</f>
        <v>158210000</v>
      </c>
      <c r="K4" s="41">
        <f>Буб!G42+'ВС №2'!G42+'ВС №3'!G41+Киров!G42+Голуб!G41+Ост!G41+Заря!G42+Нев!G42+Кост!G43+Ялун!G48+Копт!G41+Самоц!G42+Деево!G43+Арам!G41</f>
        <v>435000</v>
      </c>
      <c r="L4" s="41">
        <f>Буб!G43+'ВС №2'!G43+'ВС №3'!G42+Киров!G43+Голуб!G42+Ост!G42+Заря!G43+Нев!G43+Кост!G44+Ялун!G49+Копт!G42+Самоц!G43+Деево!G44+Арам!G42</f>
        <v>47462000</v>
      </c>
      <c r="M4" s="41">
        <f>L4+K4+J4</f>
        <v>206107000</v>
      </c>
      <c r="N4" s="41">
        <f>Буб!G39+'ВС №2'!G39+'ВС №3'!G38+Киров!G39+Голуб!G38+Ост!G38+Заря!G39+Нев!G39+Кост!G40+Ялун!G45+Копт!G38+Самоц!G39+Деево!G40+Арам!G38</f>
        <v>12436000</v>
      </c>
      <c r="O4" s="41">
        <f>N4</f>
        <v>12436000</v>
      </c>
      <c r="P4" s="41">
        <f>Буб!G45+'ВС №2'!G45+'ВС №3'!G44+Киров!G45+Голуб!G44+Ост!G44+Заря!G45+Нев!G45+Кост!G46+Ялун!G51+Копт!G44+Самоц!G45+Деево!G46+Арам!G44</f>
        <v>20000</v>
      </c>
      <c r="Q4" s="41">
        <f>Буб!G47+'ВС №2'!G47+'ВС №3'!G46+Киров!G47+Голуб!G46+Ост!G46+Заря!G47+Нев!G47+Кост!G48+Ялун!G53+Копт!G46+Самоц!G47+Деево!G48+Арам!G46</f>
        <v>2580000</v>
      </c>
      <c r="R4" s="41">
        <f>Q4+P4</f>
        <v>2600000</v>
      </c>
      <c r="S4" s="41">
        <f>Буб!G49+'ВС №2'!G49+'ВС №3'!G48+Киров!G49+Голуб!G48+Ост!G48+Заря!G49+Нев!G49+Кост!G50+Ялун!G55+Копт!G48+Самоц!G49+Деево!G50+Арам!G48</f>
        <v>774000</v>
      </c>
      <c r="T4" s="41">
        <f>S4</f>
        <v>774000</v>
      </c>
      <c r="U4" s="41">
        <f>Ост!G50+Заря!G51+Деево!G52</f>
        <v>2267000</v>
      </c>
      <c r="V4" s="41">
        <f>U4</f>
        <v>2267000</v>
      </c>
      <c r="W4" s="41">
        <f>Ост!G52+Заря!G53+Деево!G54</f>
        <v>2267000</v>
      </c>
    </row>
    <row r="5" spans="1:3" ht="12.75">
      <c r="A5" s="42">
        <f>Буб!G29+'ВС №2'!G29+'ВС №3'!G29+Киров!G29+Голуб!G29+Ост!G29+Заря!G29+Нев!G29+Кост!G29+Ялун!G29+Копт!G29+Самоц!G29+Деево!G29+Арам!G29</f>
        <v>359900</v>
      </c>
      <c r="B5" s="42"/>
      <c r="C5" s="42">
        <f>Буб!G31+Буб!G36+'ВС №2'!G31+'ВС №2'!G36+'ВС №3'!G31+'ВС №3'!G35+Киров!G31+Киров!G36+Голуб!G31+Голуб!G35+Ост!G31+Ост!G35+Заря!G31+Заря!G36+Нев!G31+Нев!G36+Кост!G31+Кост!G37+Ялун!G33+Ялун!G39+Копт!G31+Копт!G35+Самоц!G31+Самоц!G36+Деево!G31+Деево!G37+Арам!G31+Арам!G35</f>
        <v>28896900</v>
      </c>
    </row>
    <row r="6" spans="1:3" ht="12.75">
      <c r="A6" s="43"/>
      <c r="B6" s="43"/>
      <c r="C6" s="4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workbookViewId="0" topLeftCell="A23">
      <selection activeCell="D47" sqref="D47:D54"/>
    </sheetView>
  </sheetViews>
  <sheetFormatPr defaultColWidth="9.140625" defaultRowHeight="12.75"/>
  <cols>
    <col min="1" max="1" width="30.8515625" style="0" customWidth="1"/>
    <col min="2" max="2" width="11.7109375" style="0" customWidth="1"/>
    <col min="4" max="4" width="10.00390625" style="0" customWidth="1"/>
    <col min="5" max="5" width="18.42187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8.28125" style="0" customWidth="1"/>
  </cols>
  <sheetData>
    <row r="1" s="1" customFormat="1" ht="11.25">
      <c r="F1" s="1" t="s">
        <v>0</v>
      </c>
    </row>
    <row r="2" s="1" customFormat="1" ht="11.25">
      <c r="F2" s="1" t="s">
        <v>1</v>
      </c>
    </row>
    <row r="3" s="1" customFormat="1" ht="11.25">
      <c r="F3" s="1" t="s">
        <v>2</v>
      </c>
    </row>
    <row r="4" spans="6:10" s="1" customFormat="1" ht="11.25">
      <c r="F4" s="90"/>
      <c r="G4" s="90"/>
      <c r="H4" s="90"/>
      <c r="I4" s="90"/>
      <c r="J4" s="1" t="s">
        <v>3</v>
      </c>
    </row>
    <row r="5" s="1" customFormat="1" ht="11.25"/>
    <row r="6" spans="6:10" s="1" customFormat="1" ht="11.25">
      <c r="F6" s="1" t="s">
        <v>4</v>
      </c>
      <c r="G6" s="90"/>
      <c r="H6" s="90"/>
      <c r="I6" s="90"/>
      <c r="J6" s="1" t="s">
        <v>5</v>
      </c>
    </row>
    <row r="7" s="1" customFormat="1" ht="11.25"/>
    <row r="8" spans="6:11" s="1" customFormat="1" ht="11.25">
      <c r="F8" s="91" t="s">
        <v>6</v>
      </c>
      <c r="G8" s="91"/>
      <c r="H8" s="91"/>
      <c r="I8" s="91"/>
      <c r="J8" s="91"/>
      <c r="K8" s="91"/>
    </row>
    <row r="9" spans="6:11" s="1" customFormat="1" ht="11.25">
      <c r="F9" s="92">
        <v>15640000</v>
      </c>
      <c r="G9" s="92"/>
      <c r="H9" s="92"/>
      <c r="I9" s="92"/>
      <c r="J9" s="92"/>
      <c r="K9" s="92"/>
    </row>
    <row r="10" spans="6:11" s="3" customFormat="1" ht="11.25">
      <c r="F10" s="93" t="s">
        <v>7</v>
      </c>
      <c r="G10" s="93"/>
      <c r="H10" s="93"/>
      <c r="I10" s="93"/>
      <c r="J10" s="93"/>
      <c r="K10" s="93"/>
    </row>
    <row r="11" spans="6:11" s="1" customFormat="1" ht="11.25">
      <c r="F11" s="94" t="s">
        <v>72</v>
      </c>
      <c r="G11" s="94"/>
      <c r="H11" s="94"/>
      <c r="I11" s="94"/>
      <c r="J11" s="94"/>
      <c r="K11" s="94"/>
    </row>
    <row r="12" spans="6:11" s="1" customFormat="1" ht="11.25">
      <c r="F12" s="90"/>
      <c r="G12" s="90"/>
      <c r="H12" s="90"/>
      <c r="I12" s="90"/>
      <c r="J12" s="90"/>
      <c r="K12" s="90"/>
    </row>
    <row r="13" s="1" customFormat="1" ht="17.25" customHeight="1"/>
    <row r="14" spans="4:6" s="4" customFormat="1" ht="11.25">
      <c r="D14" s="95" t="s">
        <v>8</v>
      </c>
      <c r="E14" s="95"/>
      <c r="F14" s="95"/>
    </row>
    <row r="15" spans="4:6" s="4" customFormat="1" ht="11.25">
      <c r="D15" s="95" t="s">
        <v>9</v>
      </c>
      <c r="E15" s="95"/>
      <c r="F15" s="95"/>
    </row>
    <row r="16" s="1" customFormat="1" ht="11.25"/>
    <row r="17" spans="9:11" s="1" customFormat="1" ht="11.25">
      <c r="I17" s="96" t="s">
        <v>10</v>
      </c>
      <c r="J17" s="96"/>
      <c r="K17" s="5">
        <v>111</v>
      </c>
    </row>
    <row r="18" spans="9:11" s="1" customFormat="1" ht="11.25">
      <c r="I18" s="96" t="s">
        <v>11</v>
      </c>
      <c r="J18" s="96"/>
      <c r="K18" s="6"/>
    </row>
    <row r="19" spans="2:9" s="1" customFormat="1" ht="11.25">
      <c r="B19" s="7"/>
      <c r="C19" s="7"/>
      <c r="D19" s="7"/>
      <c r="E19" s="7"/>
      <c r="F19" s="7"/>
      <c r="G19" s="7"/>
      <c r="H19" s="7"/>
      <c r="I19" s="7"/>
    </row>
    <row r="20" spans="2:9" s="1" customFormat="1" ht="11.25">
      <c r="B20" s="97" t="s">
        <v>75</v>
      </c>
      <c r="C20" s="97"/>
      <c r="D20" s="97"/>
      <c r="E20" s="97"/>
      <c r="F20" s="97"/>
      <c r="G20" s="97"/>
      <c r="H20" s="97"/>
      <c r="I20" s="97"/>
    </row>
    <row r="21" s="1" customFormat="1" ht="11.25">
      <c r="D21" s="1" t="s">
        <v>12</v>
      </c>
    </row>
    <row r="22" s="1" customFormat="1" ht="11.25"/>
    <row r="23" spans="9:11" s="1" customFormat="1" ht="11.25">
      <c r="I23" s="98" t="s">
        <v>13</v>
      </c>
      <c r="J23" s="99"/>
      <c r="K23" s="6">
        <v>383</v>
      </c>
    </row>
    <row r="24" spans="9:11" s="1" customFormat="1" ht="11.25">
      <c r="I24" s="8"/>
      <c r="J24" s="8"/>
      <c r="K24" s="7"/>
    </row>
    <row r="25" spans="1:10" s="1" customFormat="1" ht="11.25">
      <c r="A25" s="1" t="s">
        <v>14</v>
      </c>
      <c r="I25" s="2"/>
      <c r="J25" s="2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9" t="s">
        <v>18</v>
      </c>
      <c r="C27" s="9" t="s">
        <v>19</v>
      </c>
      <c r="D27" s="9" t="s">
        <v>20</v>
      </c>
      <c r="E27" s="9" t="s">
        <v>21</v>
      </c>
      <c r="F27" s="9" t="s">
        <v>22</v>
      </c>
      <c r="G27" s="9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3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7" t="s">
        <v>62</v>
      </c>
      <c r="D29" s="59" t="s">
        <v>70</v>
      </c>
      <c r="E29" s="19" t="s">
        <v>38</v>
      </c>
      <c r="F29" s="19" t="s">
        <v>39</v>
      </c>
      <c r="G29" s="20">
        <f>G30</f>
        <v>17800</v>
      </c>
      <c r="H29" s="20">
        <f>H30</f>
        <v>4450</v>
      </c>
      <c r="I29" s="20">
        <f>I30</f>
        <v>4450</v>
      </c>
      <c r="J29" s="20">
        <f>J30</f>
        <v>4450</v>
      </c>
      <c r="K29" s="20">
        <f>K30</f>
        <v>4450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60" t="s">
        <v>70</v>
      </c>
      <c r="E30" s="17" t="s">
        <v>38</v>
      </c>
      <c r="F30" s="17" t="s">
        <v>41</v>
      </c>
      <c r="G30" s="25">
        <v>17800</v>
      </c>
      <c r="H30" s="28">
        <f>G30/12*3</f>
        <v>4450</v>
      </c>
      <c r="I30" s="28">
        <f>G30/12*3</f>
        <v>4450</v>
      </c>
      <c r="J30" s="28">
        <f>G30/12*3</f>
        <v>4450</v>
      </c>
      <c r="K30" s="28">
        <f>G30/12*3</f>
        <v>4450</v>
      </c>
    </row>
    <row r="31" spans="1:11" s="1" customFormat="1" ht="13.5" customHeight="1">
      <c r="A31" s="15" t="s">
        <v>37</v>
      </c>
      <c r="B31" s="16">
        <v>906</v>
      </c>
      <c r="C31" s="17" t="s">
        <v>62</v>
      </c>
      <c r="D31" s="59" t="s">
        <v>70</v>
      </c>
      <c r="E31" s="19" t="s">
        <v>42</v>
      </c>
      <c r="F31" s="19" t="s">
        <v>39</v>
      </c>
      <c r="G31" s="20">
        <f>SUM(G32:G36)</f>
        <v>905000</v>
      </c>
      <c r="H31" s="20">
        <f>SUM(H32:H36)</f>
        <v>226250</v>
      </c>
      <c r="I31" s="20">
        <f>SUM(I32:I36)</f>
        <v>226250</v>
      </c>
      <c r="J31" s="20">
        <f>SUM(J32:J36)</f>
        <v>198250</v>
      </c>
      <c r="K31" s="20">
        <f>SUM(K32:K36)</f>
        <v>198250</v>
      </c>
    </row>
    <row r="32" spans="1:11" s="21" customFormat="1" ht="11.25">
      <c r="A32" s="22" t="s">
        <v>43</v>
      </c>
      <c r="B32" s="23">
        <v>906</v>
      </c>
      <c r="C32" s="17" t="s">
        <v>62</v>
      </c>
      <c r="D32" s="60" t="s">
        <v>70</v>
      </c>
      <c r="E32" s="17" t="s">
        <v>42</v>
      </c>
      <c r="F32" s="17" t="s">
        <v>44</v>
      </c>
      <c r="G32" s="25">
        <v>740000</v>
      </c>
      <c r="H32" s="28">
        <f>G32/4</f>
        <v>185000</v>
      </c>
      <c r="I32" s="28">
        <f>G32/4</f>
        <v>185000</v>
      </c>
      <c r="J32" s="28">
        <f>G32/4</f>
        <v>185000</v>
      </c>
      <c r="K32" s="28">
        <f>G32/4</f>
        <v>185000</v>
      </c>
    </row>
    <row r="33" spans="1:11" s="21" customFormat="1" ht="11.25">
      <c r="A33" s="22" t="s">
        <v>96</v>
      </c>
      <c r="B33" s="23">
        <v>906</v>
      </c>
      <c r="C33" s="17" t="s">
        <v>62</v>
      </c>
      <c r="D33" s="60" t="s">
        <v>70</v>
      </c>
      <c r="E33" s="17" t="s">
        <v>42</v>
      </c>
      <c r="F33" s="17" t="s">
        <v>69</v>
      </c>
      <c r="G33" s="25">
        <v>54000</v>
      </c>
      <c r="H33" s="28"/>
      <c r="I33" s="28"/>
      <c r="J33" s="28"/>
      <c r="K33" s="28"/>
    </row>
    <row r="34" spans="1:11" s="21" customFormat="1" ht="11.25">
      <c r="A34" s="22" t="s">
        <v>97</v>
      </c>
      <c r="B34" s="23">
        <v>906</v>
      </c>
      <c r="C34" s="17" t="s">
        <v>62</v>
      </c>
      <c r="D34" s="60" t="s">
        <v>70</v>
      </c>
      <c r="E34" s="17" t="s">
        <v>42</v>
      </c>
      <c r="F34" s="17" t="s">
        <v>46</v>
      </c>
      <c r="G34" s="25">
        <v>56000</v>
      </c>
      <c r="H34" s="26">
        <f>G34/2</f>
        <v>28000</v>
      </c>
      <c r="I34" s="26">
        <f>G34/2</f>
        <v>28000</v>
      </c>
      <c r="J34" s="26">
        <v>0</v>
      </c>
      <c r="K34" s="26">
        <v>0</v>
      </c>
    </row>
    <row r="35" spans="1:11" s="21" customFormat="1" ht="11.25">
      <c r="A35" s="22" t="s">
        <v>73</v>
      </c>
      <c r="B35" s="23">
        <v>906</v>
      </c>
      <c r="C35" s="17" t="s">
        <v>62</v>
      </c>
      <c r="D35" s="60" t="s">
        <v>70</v>
      </c>
      <c r="E35" s="17" t="s">
        <v>42</v>
      </c>
      <c r="F35" s="17" t="s">
        <v>71</v>
      </c>
      <c r="G35" s="25">
        <v>2000</v>
      </c>
      <c r="H35" s="26"/>
      <c r="I35" s="26"/>
      <c r="J35" s="26"/>
      <c r="K35" s="26"/>
    </row>
    <row r="36" spans="1:11" s="21" customFormat="1" ht="11.25">
      <c r="A36" s="22" t="s">
        <v>47</v>
      </c>
      <c r="B36" s="25">
        <v>906</v>
      </c>
      <c r="C36" s="17" t="s">
        <v>62</v>
      </c>
      <c r="D36" s="60" t="s">
        <v>70</v>
      </c>
      <c r="E36" s="25">
        <v>244</v>
      </c>
      <c r="F36" s="25">
        <v>226</v>
      </c>
      <c r="G36" s="25">
        <v>53000</v>
      </c>
      <c r="H36" s="25">
        <f>G36/4</f>
        <v>13250</v>
      </c>
      <c r="I36" s="25">
        <f>G36/4</f>
        <v>13250</v>
      </c>
      <c r="J36" s="25">
        <f>G36/4</f>
        <v>13250</v>
      </c>
      <c r="K36" s="25">
        <f>G36/4</f>
        <v>13250</v>
      </c>
    </row>
    <row r="37" spans="1:11" s="35" customFormat="1" ht="12.75">
      <c r="A37" s="15" t="s">
        <v>48</v>
      </c>
      <c r="B37" s="16">
        <v>906</v>
      </c>
      <c r="C37" s="19" t="s">
        <v>62</v>
      </c>
      <c r="D37" s="59" t="s">
        <v>70</v>
      </c>
      <c r="E37" s="19" t="s">
        <v>42</v>
      </c>
      <c r="F37" s="19" t="s">
        <v>49</v>
      </c>
      <c r="G37" s="20">
        <f>SUM(G38)</f>
        <v>377200</v>
      </c>
      <c r="H37" s="20">
        <f>SUM(H38:H40)</f>
        <v>5623348.833333333</v>
      </c>
      <c r="I37" s="20">
        <f>SUM(I38:I40)</f>
        <v>5847070.666666666</v>
      </c>
      <c r="J37" s="20">
        <f>SUM(J38:J40)</f>
        <v>5399627</v>
      </c>
      <c r="K37" s="20">
        <f>SUM(K38:K40)</f>
        <v>6007153.5</v>
      </c>
    </row>
    <row r="38" spans="1:11" s="21" customFormat="1" ht="12.75" customHeight="1">
      <c r="A38" s="22" t="s">
        <v>50</v>
      </c>
      <c r="B38" s="23">
        <v>906</v>
      </c>
      <c r="C38" s="17" t="s">
        <v>62</v>
      </c>
      <c r="D38" s="60" t="s">
        <v>70</v>
      </c>
      <c r="E38" s="17" t="s">
        <v>42</v>
      </c>
      <c r="F38" s="17" t="s">
        <v>51</v>
      </c>
      <c r="G38" s="25">
        <v>377200</v>
      </c>
      <c r="H38" s="25">
        <f>G38/4</f>
        <v>94300</v>
      </c>
      <c r="I38" s="25">
        <f>H38</f>
        <v>94300</v>
      </c>
      <c r="J38" s="25">
        <f>H38</f>
        <v>94300</v>
      </c>
      <c r="K38" s="25">
        <f>H38</f>
        <v>94300</v>
      </c>
    </row>
    <row r="39" spans="1:11" s="35" customFormat="1" ht="12.75">
      <c r="A39" s="15" t="s">
        <v>48</v>
      </c>
      <c r="B39" s="16">
        <v>906</v>
      </c>
      <c r="C39" s="19" t="s">
        <v>62</v>
      </c>
      <c r="D39" s="59" t="s">
        <v>64</v>
      </c>
      <c r="E39" s="19" t="s">
        <v>42</v>
      </c>
      <c r="F39" s="19" t="s">
        <v>49</v>
      </c>
      <c r="G39" s="20">
        <f>SUM(G40)</f>
        <v>770000</v>
      </c>
      <c r="H39" s="20">
        <f>SUM(H40:H42)</f>
        <v>5336548.833333333</v>
      </c>
      <c r="I39" s="20">
        <f>SUM(I40:I42)</f>
        <v>5560270.666666666</v>
      </c>
      <c r="J39" s="20">
        <f>SUM(J40:J42)</f>
        <v>5112827</v>
      </c>
      <c r="K39" s="20">
        <f>SUM(K40:K42)</f>
        <v>5720353.5</v>
      </c>
    </row>
    <row r="40" spans="1:11" s="21" customFormat="1" ht="11.25">
      <c r="A40" s="22" t="s">
        <v>50</v>
      </c>
      <c r="B40" s="23">
        <v>906</v>
      </c>
      <c r="C40" s="17" t="s">
        <v>62</v>
      </c>
      <c r="D40" s="60" t="s">
        <v>64</v>
      </c>
      <c r="E40" s="17" t="s">
        <v>42</v>
      </c>
      <c r="F40" s="17" t="s">
        <v>51</v>
      </c>
      <c r="G40" s="25">
        <v>770000</v>
      </c>
      <c r="H40" s="25">
        <f>G40/4</f>
        <v>192500</v>
      </c>
      <c r="I40" s="25">
        <f>G40/4</f>
        <v>192500</v>
      </c>
      <c r="J40" s="25">
        <f>G40/4</f>
        <v>192500</v>
      </c>
      <c r="K40" s="25">
        <f>G40/4</f>
        <v>192500</v>
      </c>
    </row>
    <row r="41" spans="1:11" s="21" customFormat="1" ht="12.75">
      <c r="A41" s="15" t="s">
        <v>28</v>
      </c>
      <c r="B41" s="16">
        <v>906</v>
      </c>
      <c r="C41" s="17" t="s">
        <v>62</v>
      </c>
      <c r="D41" s="59" t="s">
        <v>63</v>
      </c>
      <c r="E41" s="19" t="s">
        <v>29</v>
      </c>
      <c r="F41" s="19" t="s">
        <v>30</v>
      </c>
      <c r="G41" s="20">
        <f>SUM(G42:G44)</f>
        <v>11860000</v>
      </c>
      <c r="H41" s="20">
        <f>SUM(H42:H44)</f>
        <v>2910757.1666666665</v>
      </c>
      <c r="I41" s="20">
        <f>SUM(I42:I44)</f>
        <v>3134479</v>
      </c>
      <c r="J41" s="20">
        <f>SUM(J42:J44)</f>
        <v>2687035.333333333</v>
      </c>
      <c r="K41" s="20">
        <f>SUM(K42:K44)</f>
        <v>3127728.5</v>
      </c>
    </row>
    <row r="42" spans="1:11" s="21" customFormat="1" ht="11.25">
      <c r="A42" s="22" t="s">
        <v>31</v>
      </c>
      <c r="B42" s="23">
        <v>906</v>
      </c>
      <c r="C42" s="17" t="s">
        <v>62</v>
      </c>
      <c r="D42" s="60" t="s">
        <v>63</v>
      </c>
      <c r="E42" s="17" t="s">
        <v>29</v>
      </c>
      <c r="F42" s="17" t="s">
        <v>32</v>
      </c>
      <c r="G42" s="25">
        <v>9100000</v>
      </c>
      <c r="H42" s="26">
        <f>(G42-K42)/3</f>
        <v>2233291.6666666665</v>
      </c>
      <c r="I42" s="26">
        <f>(G42-K42)/3</f>
        <v>2233291.6666666665</v>
      </c>
      <c r="J42" s="26">
        <f>(G42-K42)/3</f>
        <v>2233291.6666666665</v>
      </c>
      <c r="K42" s="26">
        <f>G42/4+(G42/4*5.5/100)</f>
        <v>2400125</v>
      </c>
    </row>
    <row r="43" spans="1:11" s="21" customFormat="1" ht="12.75" customHeight="1">
      <c r="A43" s="22" t="s">
        <v>33</v>
      </c>
      <c r="B43" s="23">
        <v>906</v>
      </c>
      <c r="C43" s="17" t="s">
        <v>62</v>
      </c>
      <c r="D43" s="60" t="s">
        <v>63</v>
      </c>
      <c r="E43" s="17" t="s">
        <v>29</v>
      </c>
      <c r="F43" s="17" t="s">
        <v>34</v>
      </c>
      <c r="G43" s="25">
        <v>25200</v>
      </c>
      <c r="H43" s="26">
        <f>G43/4</f>
        <v>6300</v>
      </c>
      <c r="I43" s="26">
        <f>G43/4</f>
        <v>6300</v>
      </c>
      <c r="J43" s="26">
        <f>G43/4</f>
        <v>6300</v>
      </c>
      <c r="K43" s="26">
        <f>G43/4</f>
        <v>6300</v>
      </c>
    </row>
    <row r="44" spans="1:11" s="29" customFormat="1" ht="11.25" customHeight="1">
      <c r="A44" s="27" t="s">
        <v>35</v>
      </c>
      <c r="B44" s="23">
        <v>906</v>
      </c>
      <c r="C44" s="17" t="s">
        <v>62</v>
      </c>
      <c r="D44" s="60" t="s">
        <v>63</v>
      </c>
      <c r="E44" s="17" t="s">
        <v>29</v>
      </c>
      <c r="F44" s="17" t="s">
        <v>36</v>
      </c>
      <c r="G44" s="25">
        <v>2734800</v>
      </c>
      <c r="H44" s="25">
        <f>(G44-K44)/3</f>
        <v>671165.5</v>
      </c>
      <c r="I44" s="25">
        <f>H44+H44/3</f>
        <v>894887.3333333334</v>
      </c>
      <c r="J44" s="25">
        <f>H44-H44/3</f>
        <v>447443.6666666666</v>
      </c>
      <c r="K44" s="25">
        <f>G44/12*3+(G44/4*5.5/100)</f>
        <v>721303.5</v>
      </c>
    </row>
    <row r="45" spans="1:11" s="53" customFormat="1" ht="12.75">
      <c r="A45" s="49" t="s">
        <v>48</v>
      </c>
      <c r="B45" s="50">
        <v>906</v>
      </c>
      <c r="C45" s="51" t="s">
        <v>62</v>
      </c>
      <c r="D45" s="51" t="s">
        <v>65</v>
      </c>
      <c r="E45" s="51" t="s">
        <v>38</v>
      </c>
      <c r="F45" s="51" t="s">
        <v>49</v>
      </c>
      <c r="G45" s="52">
        <f>SUM(G46:G46)</f>
        <v>1000</v>
      </c>
      <c r="H45" s="52">
        <f>SUM(H46:H46)</f>
        <v>250</v>
      </c>
      <c r="I45" s="52">
        <f>SUM(I46:I46)</f>
        <v>250</v>
      </c>
      <c r="J45" s="52">
        <f>SUM(J46:J46)</f>
        <v>250</v>
      </c>
      <c r="K45" s="52">
        <f>SUM(K46:K46)</f>
        <v>250</v>
      </c>
    </row>
    <row r="46" spans="1:11" s="39" customFormat="1" ht="11.25" customHeight="1">
      <c r="A46" s="45" t="s">
        <v>52</v>
      </c>
      <c r="B46" s="46">
        <v>906</v>
      </c>
      <c r="C46" s="47" t="s">
        <v>62</v>
      </c>
      <c r="D46" s="47" t="s">
        <v>65</v>
      </c>
      <c r="E46" s="47" t="s">
        <v>38</v>
      </c>
      <c r="F46" s="47" t="s">
        <v>53</v>
      </c>
      <c r="G46" s="48">
        <v>1000</v>
      </c>
      <c r="H46" s="38">
        <f>G46/4</f>
        <v>250</v>
      </c>
      <c r="I46" s="38">
        <f aca="true" t="shared" si="0" ref="I46:I51">G46/4</f>
        <v>250</v>
      </c>
      <c r="J46" s="38">
        <f aca="true" t="shared" si="1" ref="J46:J51">G46/4</f>
        <v>250</v>
      </c>
      <c r="K46" s="38">
        <f aca="true" t="shared" si="2" ref="K46:K51">G46/4</f>
        <v>250</v>
      </c>
    </row>
    <row r="47" spans="1:11" s="35" customFormat="1" ht="12.75">
      <c r="A47" s="15" t="s">
        <v>48</v>
      </c>
      <c r="B47" s="16">
        <v>906</v>
      </c>
      <c r="C47" s="19" t="s">
        <v>62</v>
      </c>
      <c r="D47" s="59" t="s">
        <v>65</v>
      </c>
      <c r="E47" s="19" t="s">
        <v>42</v>
      </c>
      <c r="F47" s="19" t="s">
        <v>49</v>
      </c>
      <c r="G47" s="20">
        <f>SUM(G48)</f>
        <v>149000</v>
      </c>
      <c r="H47" s="36">
        <f aca="true" t="shared" si="3" ref="H47:H53">G47/4</f>
        <v>37250</v>
      </c>
      <c r="I47" s="36">
        <f t="shared" si="0"/>
        <v>37250</v>
      </c>
      <c r="J47" s="36">
        <f t="shared" si="1"/>
        <v>37250</v>
      </c>
      <c r="K47" s="36">
        <f t="shared" si="2"/>
        <v>37250</v>
      </c>
    </row>
    <row r="48" spans="1:11" s="29" customFormat="1" ht="11.25">
      <c r="A48" s="22" t="s">
        <v>52</v>
      </c>
      <c r="B48" s="23">
        <v>906</v>
      </c>
      <c r="C48" s="17" t="s">
        <v>62</v>
      </c>
      <c r="D48" s="60" t="s">
        <v>65</v>
      </c>
      <c r="E48" s="17" t="s">
        <v>42</v>
      </c>
      <c r="F48" s="17" t="s">
        <v>53</v>
      </c>
      <c r="G48" s="25">
        <v>149000</v>
      </c>
      <c r="H48" s="26">
        <f t="shared" si="3"/>
        <v>37250</v>
      </c>
      <c r="I48" s="26">
        <f t="shared" si="0"/>
        <v>37250</v>
      </c>
      <c r="J48" s="26">
        <f t="shared" si="1"/>
        <v>37250</v>
      </c>
      <c r="K48" s="26">
        <f t="shared" si="2"/>
        <v>37250</v>
      </c>
    </row>
    <row r="49" spans="1:11" s="4" customFormat="1" ht="13.5" customHeight="1">
      <c r="A49" s="15" t="s">
        <v>37</v>
      </c>
      <c r="B49" s="16">
        <v>906</v>
      </c>
      <c r="C49" s="19" t="s">
        <v>62</v>
      </c>
      <c r="D49" s="59" t="s">
        <v>66</v>
      </c>
      <c r="E49" s="19" t="s">
        <v>38</v>
      </c>
      <c r="F49" s="19" t="s">
        <v>39</v>
      </c>
      <c r="G49" s="20">
        <f>G50</f>
        <v>50000</v>
      </c>
      <c r="H49" s="36">
        <f t="shared" si="3"/>
        <v>12500</v>
      </c>
      <c r="I49" s="36">
        <f t="shared" si="0"/>
        <v>12500</v>
      </c>
      <c r="J49" s="36">
        <f t="shared" si="1"/>
        <v>12500</v>
      </c>
      <c r="K49" s="36">
        <f t="shared" si="2"/>
        <v>12500</v>
      </c>
    </row>
    <row r="50" spans="1:11" s="29" customFormat="1" ht="11.25">
      <c r="A50" s="22" t="s">
        <v>40</v>
      </c>
      <c r="B50" s="23">
        <v>906</v>
      </c>
      <c r="C50" s="17" t="s">
        <v>62</v>
      </c>
      <c r="D50" s="60" t="s">
        <v>66</v>
      </c>
      <c r="E50" s="17" t="s">
        <v>38</v>
      </c>
      <c r="F50" s="17" t="s">
        <v>41</v>
      </c>
      <c r="G50" s="25">
        <v>50000</v>
      </c>
      <c r="H50" s="26">
        <f t="shared" si="3"/>
        <v>12500</v>
      </c>
      <c r="I50" s="26">
        <f t="shared" si="0"/>
        <v>12500</v>
      </c>
      <c r="J50" s="26">
        <f t="shared" si="1"/>
        <v>12500</v>
      </c>
      <c r="K50" s="26">
        <f t="shared" si="2"/>
        <v>12500</v>
      </c>
    </row>
    <row r="51" spans="1:11" s="35" customFormat="1" ht="12.75">
      <c r="A51" s="15" t="s">
        <v>48</v>
      </c>
      <c r="B51" s="16">
        <v>906</v>
      </c>
      <c r="C51" s="19" t="s">
        <v>62</v>
      </c>
      <c r="D51" s="59" t="s">
        <v>67</v>
      </c>
      <c r="E51" s="19" t="s">
        <v>42</v>
      </c>
      <c r="F51" s="19" t="s">
        <v>49</v>
      </c>
      <c r="G51" s="20">
        <f>SUM(G52)</f>
        <v>755000</v>
      </c>
      <c r="H51" s="36">
        <f t="shared" si="3"/>
        <v>188750</v>
      </c>
      <c r="I51" s="36">
        <f t="shared" si="0"/>
        <v>188750</v>
      </c>
      <c r="J51" s="36">
        <f t="shared" si="1"/>
        <v>188750</v>
      </c>
      <c r="K51" s="36">
        <f t="shared" si="2"/>
        <v>188750</v>
      </c>
    </row>
    <row r="52" spans="1:11" s="29" customFormat="1" ht="11.25">
      <c r="A52" s="22" t="s">
        <v>52</v>
      </c>
      <c r="B52" s="23">
        <v>906</v>
      </c>
      <c r="C52" s="17" t="s">
        <v>62</v>
      </c>
      <c r="D52" s="60" t="s">
        <v>67</v>
      </c>
      <c r="E52" s="17" t="s">
        <v>42</v>
      </c>
      <c r="F52" s="17" t="s">
        <v>53</v>
      </c>
      <c r="G52" s="25">
        <v>755000</v>
      </c>
      <c r="H52" s="25">
        <v>0</v>
      </c>
      <c r="I52" s="25">
        <f>G52</f>
        <v>755000</v>
      </c>
      <c r="J52" s="25">
        <v>0</v>
      </c>
      <c r="K52" s="25">
        <v>0</v>
      </c>
    </row>
    <row r="53" spans="1:11" s="35" customFormat="1" ht="12.75">
      <c r="A53" s="15" t="s">
        <v>48</v>
      </c>
      <c r="B53" s="16">
        <v>906</v>
      </c>
      <c r="C53" s="19" t="s">
        <v>62</v>
      </c>
      <c r="D53" s="59" t="s">
        <v>68</v>
      </c>
      <c r="E53" s="19" t="s">
        <v>42</v>
      </c>
      <c r="F53" s="19" t="s">
        <v>49</v>
      </c>
      <c r="G53" s="20">
        <f>SUM(G54)</f>
        <v>755000</v>
      </c>
      <c r="H53" s="36">
        <f t="shared" si="3"/>
        <v>188750</v>
      </c>
      <c r="I53" s="36">
        <f>G53/4</f>
        <v>188750</v>
      </c>
      <c r="J53" s="36">
        <f>G53/4</f>
        <v>188750</v>
      </c>
      <c r="K53" s="36">
        <f>G53/4</f>
        <v>188750</v>
      </c>
    </row>
    <row r="54" spans="1:11" s="29" customFormat="1" ht="11.25">
      <c r="A54" s="22" t="s">
        <v>52</v>
      </c>
      <c r="B54" s="23">
        <v>906</v>
      </c>
      <c r="C54" s="17" t="s">
        <v>62</v>
      </c>
      <c r="D54" s="60" t="s">
        <v>68</v>
      </c>
      <c r="E54" s="17" t="s">
        <v>42</v>
      </c>
      <c r="F54" s="17" t="s">
        <v>53</v>
      </c>
      <c r="G54" s="25">
        <v>755000</v>
      </c>
      <c r="H54" s="25">
        <v>0</v>
      </c>
      <c r="I54" s="25">
        <f>G54</f>
        <v>755000</v>
      </c>
      <c r="J54" s="25">
        <v>0</v>
      </c>
      <c r="K54" s="25">
        <v>0</v>
      </c>
    </row>
    <row r="55" spans="1:11" s="1" customFormat="1" ht="11.25">
      <c r="A55" s="30" t="s">
        <v>54</v>
      </c>
      <c r="B55" s="6"/>
      <c r="C55" s="31"/>
      <c r="D55" s="31"/>
      <c r="E55" s="31"/>
      <c r="F55" s="31"/>
      <c r="G55" s="20">
        <f>SUM(G53,G51,G49,G47,G45,G41,G39,G37,G31,G29)</f>
        <v>15640000</v>
      </c>
      <c r="H55" s="20">
        <f>SUM(H49,H47,H45,H41,H37,H31,H29)</f>
        <v>8814806</v>
      </c>
      <c r="I55" s="20">
        <f>SUM(I49,I47,I45,I41,I37,I31,I29)</f>
        <v>9262249.666666666</v>
      </c>
      <c r="J55" s="20">
        <f>SUM(J49,J47,J45,J41,J37,J31,J29)</f>
        <v>8339362.333333333</v>
      </c>
      <c r="K55" s="20">
        <f>SUM(K49,K47,K45,K41,K37,K31,K29)</f>
        <v>9387582</v>
      </c>
    </row>
    <row r="56" ht="12.75">
      <c r="G56" s="32"/>
    </row>
    <row r="57" ht="13.5" customHeight="1"/>
    <row r="58" spans="1:11" s="1" customFormat="1" ht="11.25">
      <c r="A58" s="1" t="s">
        <v>55</v>
      </c>
      <c r="B58" s="33"/>
      <c r="C58" s="33" t="s">
        <v>56</v>
      </c>
      <c r="H58" s="1" t="s">
        <v>57</v>
      </c>
      <c r="J58" s="33"/>
      <c r="K58" s="33"/>
    </row>
    <row r="59" spans="2:10" s="1" customFormat="1" ht="11.25">
      <c r="B59" s="34" t="s">
        <v>58</v>
      </c>
      <c r="J59" s="34" t="s">
        <v>58</v>
      </c>
    </row>
    <row r="60" spans="1:2" s="1" customFormat="1" ht="11.25">
      <c r="A60" s="91" t="s">
        <v>59</v>
      </c>
      <c r="B60" s="91"/>
    </row>
    <row r="61" s="1" customFormat="1" ht="11.25"/>
  </sheetData>
  <mergeCells count="17">
    <mergeCell ref="A60:B60"/>
    <mergeCell ref="I23:J23"/>
    <mergeCell ref="A26:A27"/>
    <mergeCell ref="B26:G26"/>
    <mergeCell ref="H26:K26"/>
    <mergeCell ref="D15:F15"/>
    <mergeCell ref="I17:J17"/>
    <mergeCell ref="I18:J18"/>
    <mergeCell ref="B20:I20"/>
    <mergeCell ref="F10:K10"/>
    <mergeCell ref="F11:K11"/>
    <mergeCell ref="F12:K12"/>
    <mergeCell ref="D14:F14"/>
    <mergeCell ref="F4:I4"/>
    <mergeCell ref="G6:I6"/>
    <mergeCell ref="F8:K8"/>
    <mergeCell ref="F9:K9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A24">
      <selection activeCell="D46" sqref="D46:D49"/>
    </sheetView>
  </sheetViews>
  <sheetFormatPr defaultColWidth="9.140625" defaultRowHeight="12.75"/>
  <cols>
    <col min="1" max="1" width="30.8515625" style="0" customWidth="1"/>
    <col min="2" max="2" width="11.7109375" style="0" customWidth="1"/>
    <col min="4" max="4" width="10.00390625" style="0" customWidth="1"/>
    <col min="5" max="5" width="18.42187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8.28125" style="0" customWidth="1"/>
  </cols>
  <sheetData>
    <row r="1" s="1" customFormat="1" ht="11.25">
      <c r="F1" s="1" t="s">
        <v>0</v>
      </c>
    </row>
    <row r="2" s="1" customFormat="1" ht="11.25">
      <c r="F2" s="1" t="s">
        <v>1</v>
      </c>
    </row>
    <row r="3" s="1" customFormat="1" ht="11.25">
      <c r="F3" s="1" t="s">
        <v>2</v>
      </c>
    </row>
    <row r="4" spans="6:10" s="1" customFormat="1" ht="11.25">
      <c r="F4" s="90"/>
      <c r="G4" s="90"/>
      <c r="H4" s="90"/>
      <c r="I4" s="90"/>
      <c r="J4" s="1" t="s">
        <v>3</v>
      </c>
    </row>
    <row r="5" s="1" customFormat="1" ht="11.25"/>
    <row r="6" spans="6:10" s="1" customFormat="1" ht="11.25">
      <c r="F6" s="1" t="s">
        <v>4</v>
      </c>
      <c r="G6" s="90"/>
      <c r="H6" s="90"/>
      <c r="I6" s="90"/>
      <c r="J6" s="1" t="s">
        <v>5</v>
      </c>
    </row>
    <row r="7" s="1" customFormat="1" ht="11.25"/>
    <row r="8" spans="6:11" s="1" customFormat="1" ht="11.25">
      <c r="F8" s="91" t="s">
        <v>6</v>
      </c>
      <c r="G8" s="91"/>
      <c r="H8" s="91"/>
      <c r="I8" s="91"/>
      <c r="J8" s="91"/>
      <c r="K8" s="91"/>
    </row>
    <row r="9" spans="6:11" s="1" customFormat="1" ht="11.25">
      <c r="F9" s="92">
        <v>8634000</v>
      </c>
      <c r="G9" s="92"/>
      <c r="H9" s="92"/>
      <c r="I9" s="92"/>
      <c r="J9" s="92"/>
      <c r="K9" s="92"/>
    </row>
    <row r="10" spans="6:11" s="3" customFormat="1" ht="11.25">
      <c r="F10" s="93" t="s">
        <v>7</v>
      </c>
      <c r="G10" s="93"/>
      <c r="H10" s="93"/>
      <c r="I10" s="93"/>
      <c r="J10" s="93"/>
      <c r="K10" s="93"/>
    </row>
    <row r="11" spans="6:11" s="1" customFormat="1" ht="11.25">
      <c r="F11" s="94" t="s">
        <v>74</v>
      </c>
      <c r="G11" s="94"/>
      <c r="H11" s="94"/>
      <c r="I11" s="94"/>
      <c r="J11" s="94"/>
      <c r="K11" s="94"/>
    </row>
    <row r="12" spans="6:11" s="1" customFormat="1" ht="11.25">
      <c r="F12" s="90"/>
      <c r="G12" s="90"/>
      <c r="H12" s="90"/>
      <c r="I12" s="90"/>
      <c r="J12" s="90"/>
      <c r="K12" s="90"/>
    </row>
    <row r="13" s="1" customFormat="1" ht="17.25" customHeight="1"/>
    <row r="14" spans="4:6" s="4" customFormat="1" ht="11.25">
      <c r="D14" s="95" t="s">
        <v>8</v>
      </c>
      <c r="E14" s="95"/>
      <c r="F14" s="95"/>
    </row>
    <row r="15" spans="4:6" s="4" customFormat="1" ht="11.25">
      <c r="D15" s="95" t="s">
        <v>9</v>
      </c>
      <c r="E15" s="95"/>
      <c r="F15" s="95"/>
    </row>
    <row r="16" s="1" customFormat="1" ht="11.25"/>
    <row r="17" spans="9:11" s="1" customFormat="1" ht="11.25">
      <c r="I17" s="96" t="s">
        <v>10</v>
      </c>
      <c r="J17" s="96"/>
      <c r="K17" s="5">
        <v>111</v>
      </c>
    </row>
    <row r="18" spans="9:11" s="1" customFormat="1" ht="11.25">
      <c r="I18" s="96" t="s">
        <v>11</v>
      </c>
      <c r="J18" s="96"/>
      <c r="K18" s="6"/>
    </row>
    <row r="19" spans="2:9" s="1" customFormat="1" ht="11.25">
      <c r="B19" s="7"/>
      <c r="C19" s="7"/>
      <c r="D19" s="7"/>
      <c r="E19" s="7"/>
      <c r="F19" s="7"/>
      <c r="G19" s="7"/>
      <c r="H19" s="7"/>
      <c r="I19" s="7"/>
    </row>
    <row r="20" spans="2:9" s="1" customFormat="1" ht="11.25">
      <c r="B20" s="97" t="s">
        <v>76</v>
      </c>
      <c r="C20" s="97"/>
      <c r="D20" s="97"/>
      <c r="E20" s="97"/>
      <c r="F20" s="97"/>
      <c r="G20" s="97"/>
      <c r="H20" s="97"/>
      <c r="I20" s="97"/>
    </row>
    <row r="21" s="1" customFormat="1" ht="11.25">
      <c r="D21" s="1" t="s">
        <v>12</v>
      </c>
    </row>
    <row r="22" s="1" customFormat="1" ht="11.25"/>
    <row r="23" spans="9:11" s="1" customFormat="1" ht="11.25">
      <c r="I23" s="98" t="s">
        <v>13</v>
      </c>
      <c r="J23" s="99"/>
      <c r="K23" s="6">
        <v>383</v>
      </c>
    </row>
    <row r="24" spans="9:11" s="1" customFormat="1" ht="11.25">
      <c r="I24" s="8"/>
      <c r="J24" s="8"/>
      <c r="K24" s="7"/>
    </row>
    <row r="25" spans="1:10" s="1" customFormat="1" ht="11.25">
      <c r="A25" s="1" t="s">
        <v>14</v>
      </c>
      <c r="I25" s="2"/>
      <c r="J25" s="2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9" t="s">
        <v>18</v>
      </c>
      <c r="C27" s="9" t="s">
        <v>19</v>
      </c>
      <c r="D27" s="9" t="s">
        <v>20</v>
      </c>
      <c r="E27" s="9" t="s">
        <v>21</v>
      </c>
      <c r="F27" s="9" t="s">
        <v>22</v>
      </c>
      <c r="G27" s="9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3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7" t="s">
        <v>62</v>
      </c>
      <c r="D29" s="59" t="s">
        <v>70</v>
      </c>
      <c r="E29" s="19" t="s">
        <v>38</v>
      </c>
      <c r="F29" s="19" t="s">
        <v>39</v>
      </c>
      <c r="G29" s="20">
        <f>G30</f>
        <v>19000</v>
      </c>
      <c r="H29" s="20">
        <f>H30</f>
        <v>4750</v>
      </c>
      <c r="I29" s="20">
        <f>I30</f>
        <v>4750</v>
      </c>
      <c r="J29" s="20">
        <f>J30</f>
        <v>4750</v>
      </c>
      <c r="K29" s="20">
        <f>K30</f>
        <v>4750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60" t="s">
        <v>70</v>
      </c>
      <c r="E30" s="17" t="s">
        <v>38</v>
      </c>
      <c r="F30" s="17" t="s">
        <v>41</v>
      </c>
      <c r="G30" s="25">
        <v>19000</v>
      </c>
      <c r="H30" s="28">
        <f>G30/12*3</f>
        <v>4750</v>
      </c>
      <c r="I30" s="28">
        <f>G30/12*3</f>
        <v>4750</v>
      </c>
      <c r="J30" s="28">
        <f>G30/12*3</f>
        <v>4750</v>
      </c>
      <c r="K30" s="28">
        <f>G30/12*3</f>
        <v>4750</v>
      </c>
    </row>
    <row r="31" spans="1:11" s="1" customFormat="1" ht="13.5" customHeight="1">
      <c r="A31" s="15" t="s">
        <v>37</v>
      </c>
      <c r="B31" s="16">
        <v>906</v>
      </c>
      <c r="C31" s="17" t="s">
        <v>62</v>
      </c>
      <c r="D31" s="59" t="s">
        <v>70</v>
      </c>
      <c r="E31" s="19" t="s">
        <v>42</v>
      </c>
      <c r="F31" s="19" t="s">
        <v>39</v>
      </c>
      <c r="G31" s="20">
        <f>SUM(G32:G35)</f>
        <v>796000</v>
      </c>
      <c r="H31" s="20">
        <f>SUM(H32:H35)</f>
        <v>233000</v>
      </c>
      <c r="I31" s="20">
        <f>SUM(I32:I35)</f>
        <v>233000</v>
      </c>
      <c r="J31" s="20">
        <f>SUM(J32:J35)</f>
        <v>165000</v>
      </c>
      <c r="K31" s="20">
        <f>SUM(K32:K35)</f>
        <v>165000</v>
      </c>
    </row>
    <row r="32" spans="1:11" s="21" customFormat="1" ht="11.25">
      <c r="A32" s="22" t="s">
        <v>43</v>
      </c>
      <c r="B32" s="23">
        <v>906</v>
      </c>
      <c r="C32" s="17" t="s">
        <v>62</v>
      </c>
      <c r="D32" s="60" t="s">
        <v>70</v>
      </c>
      <c r="E32" s="17" t="s">
        <v>42</v>
      </c>
      <c r="F32" s="17" t="s">
        <v>44</v>
      </c>
      <c r="G32" s="25">
        <v>610000</v>
      </c>
      <c r="H32" s="28">
        <f>G32/4</f>
        <v>152500</v>
      </c>
      <c r="I32" s="28">
        <f>G32/4</f>
        <v>152500</v>
      </c>
      <c r="J32" s="28">
        <f>G32/4</f>
        <v>152500</v>
      </c>
      <c r="K32" s="28">
        <f>G32/4</f>
        <v>152500</v>
      </c>
    </row>
    <row r="33" spans="1:11" s="21" customFormat="1" ht="11.25">
      <c r="A33" s="22" t="s">
        <v>97</v>
      </c>
      <c r="B33" s="23">
        <v>906</v>
      </c>
      <c r="C33" s="17" t="s">
        <v>62</v>
      </c>
      <c r="D33" s="60" t="s">
        <v>70</v>
      </c>
      <c r="E33" s="17" t="s">
        <v>42</v>
      </c>
      <c r="F33" s="17" t="s">
        <v>46</v>
      </c>
      <c r="G33" s="25">
        <v>136000</v>
      </c>
      <c r="H33" s="26">
        <f>G33/2</f>
        <v>68000</v>
      </c>
      <c r="I33" s="26">
        <f>G33/2</f>
        <v>68000</v>
      </c>
      <c r="J33" s="26">
        <v>0</v>
      </c>
      <c r="K33" s="26">
        <v>0</v>
      </c>
    </row>
    <row r="34" spans="1:11" s="21" customFormat="1" ht="11.25">
      <c r="A34" s="22" t="s">
        <v>73</v>
      </c>
      <c r="B34" s="23">
        <v>906</v>
      </c>
      <c r="C34" s="17" t="s">
        <v>62</v>
      </c>
      <c r="D34" s="60" t="s">
        <v>70</v>
      </c>
      <c r="E34" s="17" t="s">
        <v>42</v>
      </c>
      <c r="F34" s="17" t="s">
        <v>71</v>
      </c>
      <c r="G34" s="25">
        <v>12000</v>
      </c>
      <c r="H34" s="25">
        <f>G34/4</f>
        <v>3000</v>
      </c>
      <c r="I34" s="25">
        <f>G34/4</f>
        <v>3000</v>
      </c>
      <c r="J34" s="25">
        <f>G34/4</f>
        <v>3000</v>
      </c>
      <c r="K34" s="25">
        <f>G34/4</f>
        <v>3000</v>
      </c>
    </row>
    <row r="35" spans="1:11" s="21" customFormat="1" ht="11.25">
      <c r="A35" s="22" t="s">
        <v>47</v>
      </c>
      <c r="B35" s="25">
        <v>906</v>
      </c>
      <c r="C35" s="17" t="s">
        <v>62</v>
      </c>
      <c r="D35" s="60" t="s">
        <v>70</v>
      </c>
      <c r="E35" s="25">
        <v>244</v>
      </c>
      <c r="F35" s="25">
        <v>226</v>
      </c>
      <c r="G35" s="25">
        <v>38000</v>
      </c>
      <c r="H35" s="25">
        <f>G35/4</f>
        <v>9500</v>
      </c>
      <c r="I35" s="25">
        <f>G35/4</f>
        <v>9500</v>
      </c>
      <c r="J35" s="25">
        <f>G35/4</f>
        <v>9500</v>
      </c>
      <c r="K35" s="25">
        <f>G35/4</f>
        <v>9500</v>
      </c>
    </row>
    <row r="36" spans="1:11" s="35" customFormat="1" ht="12.75">
      <c r="A36" s="15" t="s">
        <v>48</v>
      </c>
      <c r="B36" s="16">
        <v>906</v>
      </c>
      <c r="C36" s="19" t="s">
        <v>62</v>
      </c>
      <c r="D36" s="59" t="s">
        <v>70</v>
      </c>
      <c r="E36" s="19" t="s">
        <v>42</v>
      </c>
      <c r="F36" s="19" t="s">
        <v>49</v>
      </c>
      <c r="G36" s="20">
        <f>SUM(G37)</f>
        <v>139000</v>
      </c>
      <c r="H36" s="20">
        <f>SUM(H37:H39)</f>
        <v>3344278.166666667</v>
      </c>
      <c r="I36" s="20">
        <f>SUM(I37:I39)</f>
        <v>3479126.444444445</v>
      </c>
      <c r="J36" s="20">
        <f>SUM(J37:J39)</f>
        <v>3209429.888888889</v>
      </c>
      <c r="K36" s="20">
        <f>SUM(K37:K39)</f>
        <v>3576165.5</v>
      </c>
    </row>
    <row r="37" spans="1:11" s="21" customFormat="1" ht="12.75" customHeight="1">
      <c r="A37" s="22" t="s">
        <v>50</v>
      </c>
      <c r="B37" s="23">
        <v>906</v>
      </c>
      <c r="C37" s="17" t="s">
        <v>62</v>
      </c>
      <c r="D37" s="60" t="s">
        <v>70</v>
      </c>
      <c r="E37" s="17" t="s">
        <v>42</v>
      </c>
      <c r="F37" s="17" t="s">
        <v>51</v>
      </c>
      <c r="G37" s="25">
        <v>139000</v>
      </c>
      <c r="H37" s="25">
        <f>G37/4</f>
        <v>34750</v>
      </c>
      <c r="I37" s="25">
        <f>H37</f>
        <v>34750</v>
      </c>
      <c r="J37" s="25">
        <f>H37</f>
        <v>34750</v>
      </c>
      <c r="K37" s="25">
        <f>H37</f>
        <v>34750</v>
      </c>
    </row>
    <row r="38" spans="1:11" s="35" customFormat="1" ht="12.75">
      <c r="A38" s="15" t="s">
        <v>48</v>
      </c>
      <c r="B38" s="16">
        <v>906</v>
      </c>
      <c r="C38" s="19" t="s">
        <v>62</v>
      </c>
      <c r="D38" s="59" t="s">
        <v>64</v>
      </c>
      <c r="E38" s="19" t="s">
        <v>42</v>
      </c>
      <c r="F38" s="19" t="s">
        <v>49</v>
      </c>
      <c r="G38" s="20">
        <f>SUM(G39)</f>
        <v>400000</v>
      </c>
      <c r="H38" s="20">
        <f>SUM(H39:H41)</f>
        <v>3209528.166666667</v>
      </c>
      <c r="I38" s="20">
        <f>SUM(I39:I41)</f>
        <v>3344376.444444445</v>
      </c>
      <c r="J38" s="20">
        <f>SUM(J39:J41)</f>
        <v>3074679.888888889</v>
      </c>
      <c r="K38" s="20">
        <f>SUM(K39:K41)</f>
        <v>3441415.5</v>
      </c>
    </row>
    <row r="39" spans="1:11" s="21" customFormat="1" ht="11.25">
      <c r="A39" s="22" t="s">
        <v>50</v>
      </c>
      <c r="B39" s="23">
        <v>906</v>
      </c>
      <c r="C39" s="17" t="s">
        <v>62</v>
      </c>
      <c r="D39" s="60" t="s">
        <v>64</v>
      </c>
      <c r="E39" s="17" t="s">
        <v>42</v>
      </c>
      <c r="F39" s="17" t="s">
        <v>51</v>
      </c>
      <c r="G39" s="25">
        <v>400000</v>
      </c>
      <c r="H39" s="25">
        <f>G39/4</f>
        <v>100000</v>
      </c>
      <c r="I39" s="25">
        <f>G39/4</f>
        <v>100000</v>
      </c>
      <c r="J39" s="25">
        <f>G39/4</f>
        <v>100000</v>
      </c>
      <c r="K39" s="25">
        <f>G39/4</f>
        <v>100000</v>
      </c>
    </row>
    <row r="40" spans="1:11" s="21" customFormat="1" ht="12.75">
      <c r="A40" s="15" t="s">
        <v>28</v>
      </c>
      <c r="B40" s="16">
        <v>906</v>
      </c>
      <c r="C40" s="17" t="s">
        <v>62</v>
      </c>
      <c r="D40" s="59" t="s">
        <v>63</v>
      </c>
      <c r="E40" s="19" t="s">
        <v>29</v>
      </c>
      <c r="F40" s="19" t="s">
        <v>30</v>
      </c>
      <c r="G40" s="20">
        <f>SUM(G41:G43)</f>
        <v>7170000</v>
      </c>
      <c r="H40" s="20">
        <f>SUM(H41:H43)</f>
        <v>1759736.5</v>
      </c>
      <c r="I40" s="20">
        <f>SUM(I41:I43)</f>
        <v>1894584.777777778</v>
      </c>
      <c r="J40" s="20">
        <f>SUM(J41:J43)</f>
        <v>1624888.2222222222</v>
      </c>
      <c r="K40" s="20">
        <f>SUM(K41:K43)</f>
        <v>1890790.5</v>
      </c>
    </row>
    <row r="41" spans="1:11" s="21" customFormat="1" ht="11.25">
      <c r="A41" s="22" t="s">
        <v>31</v>
      </c>
      <c r="B41" s="23">
        <v>906</v>
      </c>
      <c r="C41" s="17" t="s">
        <v>62</v>
      </c>
      <c r="D41" s="60" t="s">
        <v>63</v>
      </c>
      <c r="E41" s="17" t="s">
        <v>29</v>
      </c>
      <c r="F41" s="17" t="s">
        <v>32</v>
      </c>
      <c r="G41" s="25">
        <v>5500000</v>
      </c>
      <c r="H41" s="26">
        <f>(G41-K41)/3</f>
        <v>1349791.6666666667</v>
      </c>
      <c r="I41" s="26">
        <f>(G41-K41)/3</f>
        <v>1349791.6666666667</v>
      </c>
      <c r="J41" s="26">
        <f>(G41-K41)/3</f>
        <v>1349791.6666666667</v>
      </c>
      <c r="K41" s="26">
        <f>G41/4+(G41/4*5.5/100)</f>
        <v>1450625</v>
      </c>
    </row>
    <row r="42" spans="1:11" s="21" customFormat="1" ht="12.75" customHeight="1">
      <c r="A42" s="22" t="s">
        <v>33</v>
      </c>
      <c r="B42" s="23">
        <v>906</v>
      </c>
      <c r="C42" s="17" t="s">
        <v>62</v>
      </c>
      <c r="D42" s="60" t="s">
        <v>63</v>
      </c>
      <c r="E42" s="17" t="s">
        <v>29</v>
      </c>
      <c r="F42" s="17" t="s">
        <v>34</v>
      </c>
      <c r="G42" s="25">
        <v>21600</v>
      </c>
      <c r="H42" s="26">
        <f>G42/4</f>
        <v>5400</v>
      </c>
      <c r="I42" s="26">
        <f>G42/4</f>
        <v>5400</v>
      </c>
      <c r="J42" s="26">
        <f>G42/4</f>
        <v>5400</v>
      </c>
      <c r="K42" s="26">
        <f>G42/4</f>
        <v>5400</v>
      </c>
    </row>
    <row r="43" spans="1:11" s="29" customFormat="1" ht="11.25" customHeight="1">
      <c r="A43" s="27" t="s">
        <v>35</v>
      </c>
      <c r="B43" s="23">
        <v>906</v>
      </c>
      <c r="C43" s="17" t="s">
        <v>62</v>
      </c>
      <c r="D43" s="60" t="s">
        <v>63</v>
      </c>
      <c r="E43" s="17" t="s">
        <v>29</v>
      </c>
      <c r="F43" s="17" t="s">
        <v>36</v>
      </c>
      <c r="G43" s="25">
        <v>1648400</v>
      </c>
      <c r="H43" s="25">
        <f>(G43-K43)/3</f>
        <v>404544.8333333333</v>
      </c>
      <c r="I43" s="25">
        <f>H43+H43/3</f>
        <v>539393.1111111111</v>
      </c>
      <c r="J43" s="25">
        <f>H43-H43/3</f>
        <v>269696.5555555555</v>
      </c>
      <c r="K43" s="25">
        <f>G43/12*3+(G43/4*5.5/100)</f>
        <v>434765.5</v>
      </c>
    </row>
    <row r="44" spans="1:11" s="53" customFormat="1" ht="12.75">
      <c r="A44" s="49" t="s">
        <v>48</v>
      </c>
      <c r="B44" s="50">
        <v>906</v>
      </c>
      <c r="C44" s="51" t="s">
        <v>62</v>
      </c>
      <c r="D44" s="51" t="s">
        <v>65</v>
      </c>
      <c r="E44" s="51" t="s">
        <v>38</v>
      </c>
      <c r="F44" s="51" t="s">
        <v>49</v>
      </c>
      <c r="G44" s="52">
        <f>SUM(G45:G45)</f>
        <v>1000</v>
      </c>
      <c r="H44" s="52">
        <f>SUM(H45:H45)</f>
        <v>250</v>
      </c>
      <c r="I44" s="52">
        <f>SUM(I45:I45)</f>
        <v>250</v>
      </c>
      <c r="J44" s="52">
        <f>SUM(J45:J45)</f>
        <v>250</v>
      </c>
      <c r="K44" s="52">
        <f>SUM(K45:K45)</f>
        <v>250</v>
      </c>
    </row>
    <row r="45" spans="1:11" s="39" customFormat="1" ht="11.25" customHeight="1">
      <c r="A45" s="45" t="s">
        <v>52</v>
      </c>
      <c r="B45" s="46">
        <v>906</v>
      </c>
      <c r="C45" s="47" t="s">
        <v>62</v>
      </c>
      <c r="D45" s="47" t="s">
        <v>65</v>
      </c>
      <c r="E45" s="47" t="s">
        <v>38</v>
      </c>
      <c r="F45" s="47" t="s">
        <v>53</v>
      </c>
      <c r="G45" s="48">
        <v>1000</v>
      </c>
      <c r="H45" s="38">
        <f>G45/4</f>
        <v>250</v>
      </c>
      <c r="I45" s="38">
        <f>G45/4</f>
        <v>250</v>
      </c>
      <c r="J45" s="38">
        <f>G45/4</f>
        <v>250</v>
      </c>
      <c r="K45" s="38">
        <f>G45/4</f>
        <v>250</v>
      </c>
    </row>
    <row r="46" spans="1:11" s="35" customFormat="1" ht="12.75">
      <c r="A46" s="15" t="s">
        <v>48</v>
      </c>
      <c r="B46" s="16">
        <v>906</v>
      </c>
      <c r="C46" s="19" t="s">
        <v>62</v>
      </c>
      <c r="D46" s="59" t="s">
        <v>65</v>
      </c>
      <c r="E46" s="19" t="s">
        <v>42</v>
      </c>
      <c r="F46" s="19" t="s">
        <v>49</v>
      </c>
      <c r="G46" s="20">
        <f>SUM(G47)</f>
        <v>59000</v>
      </c>
      <c r="H46" s="36">
        <f>G46/4</f>
        <v>14750</v>
      </c>
      <c r="I46" s="36">
        <f>G46/4</f>
        <v>14750</v>
      </c>
      <c r="J46" s="36">
        <f>G46/4</f>
        <v>14750</v>
      </c>
      <c r="K46" s="36">
        <f>G46/4</f>
        <v>14750</v>
      </c>
    </row>
    <row r="47" spans="1:11" s="29" customFormat="1" ht="11.25">
      <c r="A47" s="22" t="s">
        <v>52</v>
      </c>
      <c r="B47" s="23">
        <v>906</v>
      </c>
      <c r="C47" s="17" t="s">
        <v>62</v>
      </c>
      <c r="D47" s="60" t="s">
        <v>65</v>
      </c>
      <c r="E47" s="17" t="s">
        <v>42</v>
      </c>
      <c r="F47" s="17" t="s">
        <v>53</v>
      </c>
      <c r="G47" s="25">
        <v>59000</v>
      </c>
      <c r="H47" s="26">
        <f>G47/4</f>
        <v>14750</v>
      </c>
      <c r="I47" s="26">
        <f>G47/4</f>
        <v>14750</v>
      </c>
      <c r="J47" s="26">
        <f>G47/4</f>
        <v>14750</v>
      </c>
      <c r="K47" s="26">
        <f>G47/4</f>
        <v>14750</v>
      </c>
    </row>
    <row r="48" spans="1:11" s="4" customFormat="1" ht="13.5" customHeight="1">
      <c r="A48" s="15" t="s">
        <v>37</v>
      </c>
      <c r="B48" s="16">
        <v>906</v>
      </c>
      <c r="C48" s="19" t="s">
        <v>62</v>
      </c>
      <c r="D48" s="59" t="s">
        <v>66</v>
      </c>
      <c r="E48" s="19" t="s">
        <v>38</v>
      </c>
      <c r="F48" s="19" t="s">
        <v>39</v>
      </c>
      <c r="G48" s="20">
        <f>G49</f>
        <v>50000</v>
      </c>
      <c r="H48" s="36">
        <f>G48/4</f>
        <v>12500</v>
      </c>
      <c r="I48" s="36">
        <f>G48/4</f>
        <v>12500</v>
      </c>
      <c r="J48" s="36">
        <f>G48/4</f>
        <v>12500</v>
      </c>
      <c r="K48" s="36">
        <f>G48/4</f>
        <v>12500</v>
      </c>
    </row>
    <row r="49" spans="1:11" s="29" customFormat="1" ht="11.25">
      <c r="A49" s="22" t="s">
        <v>40</v>
      </c>
      <c r="B49" s="23">
        <v>906</v>
      </c>
      <c r="C49" s="17" t="s">
        <v>62</v>
      </c>
      <c r="D49" s="60" t="s">
        <v>66</v>
      </c>
      <c r="E49" s="17" t="s">
        <v>38</v>
      </c>
      <c r="F49" s="17" t="s">
        <v>41</v>
      </c>
      <c r="G49" s="25">
        <v>50000</v>
      </c>
      <c r="H49" s="26">
        <f>G49/4</f>
        <v>12500</v>
      </c>
      <c r="I49" s="26">
        <f>G49/4</f>
        <v>12500</v>
      </c>
      <c r="J49" s="26">
        <f>G49/4</f>
        <v>12500</v>
      </c>
      <c r="K49" s="26">
        <f>G49/4</f>
        <v>12500</v>
      </c>
    </row>
    <row r="50" spans="1:11" s="1" customFormat="1" ht="11.25">
      <c r="A50" s="30" t="s">
        <v>54</v>
      </c>
      <c r="B50" s="6"/>
      <c r="C50" s="31"/>
      <c r="D50" s="31"/>
      <c r="E50" s="31"/>
      <c r="F50" s="31"/>
      <c r="G50" s="20">
        <f>SUM(G48,G46,G44,G40,G38,G36,G31,G29)</f>
        <v>8634000</v>
      </c>
      <c r="H50" s="20">
        <f>SUM(H48,H46,H44,H40,H36,H31,H29)</f>
        <v>5369264.666666667</v>
      </c>
      <c r="I50" s="20">
        <f>SUM(I48,I46,I44,I40,I36,I31,I29)</f>
        <v>5638961.222222223</v>
      </c>
      <c r="J50" s="20">
        <f>SUM(J48,J46,J44,J40,J36,J31,J29)</f>
        <v>5031568.111111111</v>
      </c>
      <c r="K50" s="20">
        <f>SUM(K48,K46,K44,K40,K36,K31,K29)</f>
        <v>5664206</v>
      </c>
    </row>
    <row r="51" ht="12.75">
      <c r="G51" s="32"/>
    </row>
    <row r="52" ht="13.5" customHeight="1"/>
    <row r="53" spans="1:11" s="1" customFormat="1" ht="11.25">
      <c r="A53" s="1" t="s">
        <v>55</v>
      </c>
      <c r="B53" s="33"/>
      <c r="C53" s="33" t="s">
        <v>56</v>
      </c>
      <c r="H53" s="1" t="s">
        <v>57</v>
      </c>
      <c r="J53" s="33"/>
      <c r="K53" s="33"/>
    </row>
    <row r="54" spans="2:10" s="1" customFormat="1" ht="11.25">
      <c r="B54" s="34" t="s">
        <v>58</v>
      </c>
      <c r="J54" s="34" t="s">
        <v>58</v>
      </c>
    </row>
    <row r="55" spans="1:2" s="1" customFormat="1" ht="11.25">
      <c r="A55" s="91" t="s">
        <v>59</v>
      </c>
      <c r="B55" s="91"/>
    </row>
    <row r="56" s="1" customFormat="1" ht="11.25"/>
  </sheetData>
  <mergeCells count="17">
    <mergeCell ref="A55:B55"/>
    <mergeCell ref="I23:J23"/>
    <mergeCell ref="A26:A27"/>
    <mergeCell ref="B26:G26"/>
    <mergeCell ref="H26:K26"/>
    <mergeCell ref="D15:F15"/>
    <mergeCell ref="I17:J17"/>
    <mergeCell ref="I18:J18"/>
    <mergeCell ref="B20:I20"/>
    <mergeCell ref="F10:K10"/>
    <mergeCell ref="F11:K11"/>
    <mergeCell ref="F12:K12"/>
    <mergeCell ref="D14:F14"/>
    <mergeCell ref="F4:I4"/>
    <mergeCell ref="G6:I6"/>
    <mergeCell ref="F8:K8"/>
    <mergeCell ref="F9:K9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workbookViewId="0" topLeftCell="A16">
      <selection activeCell="E51" sqref="E51:F51"/>
    </sheetView>
  </sheetViews>
  <sheetFormatPr defaultColWidth="9.140625" defaultRowHeight="12.75"/>
  <cols>
    <col min="1" max="1" width="30.8515625" style="0" customWidth="1"/>
    <col min="2" max="2" width="11.7109375" style="0" customWidth="1"/>
    <col min="4" max="4" width="10.00390625" style="0" customWidth="1"/>
    <col min="5" max="5" width="18.42187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8.28125" style="0" customWidth="1"/>
  </cols>
  <sheetData>
    <row r="1" s="1" customFormat="1" ht="11.25">
      <c r="F1" s="1" t="s">
        <v>0</v>
      </c>
    </row>
    <row r="2" s="1" customFormat="1" ht="11.25">
      <c r="F2" s="1" t="s">
        <v>1</v>
      </c>
    </row>
    <row r="3" s="1" customFormat="1" ht="11.25">
      <c r="F3" s="1" t="s">
        <v>2</v>
      </c>
    </row>
    <row r="4" spans="6:10" s="1" customFormat="1" ht="11.25">
      <c r="F4" s="90"/>
      <c r="G4" s="90"/>
      <c r="H4" s="90"/>
      <c r="I4" s="90"/>
      <c r="J4" s="1" t="s">
        <v>3</v>
      </c>
    </row>
    <row r="5" s="1" customFormat="1" ht="11.25"/>
    <row r="6" spans="6:10" s="1" customFormat="1" ht="11.25">
      <c r="F6" s="1" t="s">
        <v>4</v>
      </c>
      <c r="G6" s="90"/>
      <c r="H6" s="90"/>
      <c r="I6" s="90"/>
      <c r="J6" s="1" t="s">
        <v>5</v>
      </c>
    </row>
    <row r="7" s="1" customFormat="1" ht="11.25"/>
    <row r="8" spans="6:11" s="1" customFormat="1" ht="11.25">
      <c r="F8" s="91" t="s">
        <v>6</v>
      </c>
      <c r="G8" s="91"/>
      <c r="H8" s="91"/>
      <c r="I8" s="91"/>
      <c r="J8" s="91"/>
      <c r="K8" s="91"/>
    </row>
    <row r="9" spans="6:11" s="1" customFormat="1" ht="11.25">
      <c r="F9" s="92">
        <v>16912000</v>
      </c>
      <c r="G9" s="92"/>
      <c r="H9" s="92"/>
      <c r="I9" s="92"/>
      <c r="J9" s="92"/>
      <c r="K9" s="92"/>
    </row>
    <row r="10" spans="6:11" s="3" customFormat="1" ht="11.25">
      <c r="F10" s="93" t="s">
        <v>7</v>
      </c>
      <c r="G10" s="93"/>
      <c r="H10" s="93"/>
      <c r="I10" s="93"/>
      <c r="J10" s="93"/>
      <c r="K10" s="93"/>
    </row>
    <row r="11" spans="6:11" s="1" customFormat="1" ht="11.25">
      <c r="F11" s="92" t="s">
        <v>77</v>
      </c>
      <c r="G11" s="92"/>
      <c r="H11" s="92"/>
      <c r="I11" s="92"/>
      <c r="J11" s="92"/>
      <c r="K11" s="92"/>
    </row>
    <row r="12" spans="6:11" s="1" customFormat="1" ht="11.25">
      <c r="F12" s="90"/>
      <c r="G12" s="90"/>
      <c r="H12" s="90"/>
      <c r="I12" s="90"/>
      <c r="J12" s="90"/>
      <c r="K12" s="90"/>
    </row>
    <row r="13" s="1" customFormat="1" ht="17.25" customHeight="1"/>
    <row r="14" spans="4:6" s="4" customFormat="1" ht="11.25">
      <c r="D14" s="95" t="s">
        <v>8</v>
      </c>
      <c r="E14" s="95"/>
      <c r="F14" s="95"/>
    </row>
    <row r="15" spans="4:6" s="4" customFormat="1" ht="11.25">
      <c r="D15" s="95" t="s">
        <v>9</v>
      </c>
      <c r="E15" s="95"/>
      <c r="F15" s="95"/>
    </row>
    <row r="16" s="1" customFormat="1" ht="11.25"/>
    <row r="17" spans="9:11" s="1" customFormat="1" ht="11.25">
      <c r="I17" s="96" t="s">
        <v>10</v>
      </c>
      <c r="J17" s="96"/>
      <c r="K17" s="5">
        <v>111</v>
      </c>
    </row>
    <row r="18" spans="9:11" s="1" customFormat="1" ht="11.25">
      <c r="I18" s="96" t="s">
        <v>11</v>
      </c>
      <c r="J18" s="96"/>
      <c r="K18" s="6"/>
    </row>
    <row r="19" spans="2:9" s="1" customFormat="1" ht="11.25">
      <c r="B19" s="7"/>
      <c r="C19" s="7"/>
      <c r="D19" s="7"/>
      <c r="E19" s="7"/>
      <c r="F19" s="7"/>
      <c r="G19" s="7"/>
      <c r="H19" s="7"/>
      <c r="I19" s="7"/>
    </row>
    <row r="20" spans="2:9" s="1" customFormat="1" ht="11.25">
      <c r="B20" s="97" t="s">
        <v>78</v>
      </c>
      <c r="C20" s="97"/>
      <c r="D20" s="97"/>
      <c r="E20" s="97"/>
      <c r="F20" s="97"/>
      <c r="G20" s="97"/>
      <c r="H20" s="97"/>
      <c r="I20" s="97"/>
    </row>
    <row r="21" s="1" customFormat="1" ht="11.25">
      <c r="D21" s="1" t="s">
        <v>12</v>
      </c>
    </row>
    <row r="22" s="1" customFormat="1" ht="11.25"/>
    <row r="23" spans="9:11" s="1" customFormat="1" ht="11.25">
      <c r="I23" s="98" t="s">
        <v>13</v>
      </c>
      <c r="J23" s="99"/>
      <c r="K23" s="6">
        <v>383</v>
      </c>
    </row>
    <row r="24" spans="9:11" s="1" customFormat="1" ht="11.25">
      <c r="I24" s="8"/>
      <c r="J24" s="8"/>
      <c r="K24" s="7"/>
    </row>
    <row r="25" spans="1:10" s="1" customFormat="1" ht="11.25">
      <c r="A25" s="1" t="s">
        <v>14</v>
      </c>
      <c r="I25" s="2"/>
      <c r="J25" s="2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9" t="s">
        <v>18</v>
      </c>
      <c r="C27" s="9" t="s">
        <v>19</v>
      </c>
      <c r="D27" s="9" t="s">
        <v>20</v>
      </c>
      <c r="E27" s="9" t="s">
        <v>21</v>
      </c>
      <c r="F27" s="9" t="s">
        <v>22</v>
      </c>
      <c r="G27" s="9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3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7" t="s">
        <v>62</v>
      </c>
      <c r="D29" s="59" t="s">
        <v>70</v>
      </c>
      <c r="E29" s="19" t="s">
        <v>38</v>
      </c>
      <c r="F29" s="19" t="s">
        <v>39</v>
      </c>
      <c r="G29" s="20">
        <f>G30</f>
        <v>24600</v>
      </c>
      <c r="H29" s="20">
        <f>H30</f>
        <v>6150</v>
      </c>
      <c r="I29" s="20">
        <f>I30</f>
        <v>6150</v>
      </c>
      <c r="J29" s="20">
        <f>J30</f>
        <v>6150</v>
      </c>
      <c r="K29" s="20">
        <f>K30</f>
        <v>6150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60" t="s">
        <v>70</v>
      </c>
      <c r="E30" s="17" t="s">
        <v>38</v>
      </c>
      <c r="F30" s="17" t="s">
        <v>41</v>
      </c>
      <c r="G30" s="25">
        <v>24600</v>
      </c>
      <c r="H30" s="28">
        <f>G30/12*3</f>
        <v>6150</v>
      </c>
      <c r="I30" s="28">
        <f>G30/12*3</f>
        <v>6150</v>
      </c>
      <c r="J30" s="28">
        <f>G30/12*3</f>
        <v>6150</v>
      </c>
      <c r="K30" s="28">
        <f>G30/12*3</f>
        <v>6150</v>
      </c>
    </row>
    <row r="31" spans="1:11" s="1" customFormat="1" ht="13.5" customHeight="1">
      <c r="A31" s="15" t="s">
        <v>37</v>
      </c>
      <c r="B31" s="16">
        <v>906</v>
      </c>
      <c r="C31" s="17" t="s">
        <v>62</v>
      </c>
      <c r="D31" s="59" t="s">
        <v>70</v>
      </c>
      <c r="E31" s="19" t="s">
        <v>42</v>
      </c>
      <c r="F31" s="19" t="s">
        <v>39</v>
      </c>
      <c r="G31" s="20">
        <f>SUM(G32:G34)</f>
        <v>1421000</v>
      </c>
      <c r="H31" s="20">
        <f>SUM(H32:H34)</f>
        <v>377000</v>
      </c>
      <c r="I31" s="20">
        <f>SUM(I32:I34)</f>
        <v>377000</v>
      </c>
      <c r="J31" s="20">
        <f>SUM(J32:J34)</f>
        <v>333500</v>
      </c>
      <c r="K31" s="20">
        <f>SUM(K32:K34)</f>
        <v>333500</v>
      </c>
    </row>
    <row r="32" spans="1:11" s="21" customFormat="1" ht="11.25">
      <c r="A32" s="22" t="s">
        <v>43</v>
      </c>
      <c r="B32" s="23">
        <v>906</v>
      </c>
      <c r="C32" s="17" t="s">
        <v>62</v>
      </c>
      <c r="D32" s="60" t="s">
        <v>70</v>
      </c>
      <c r="E32" s="17" t="s">
        <v>42</v>
      </c>
      <c r="F32" s="17" t="s">
        <v>44</v>
      </c>
      <c r="G32" s="25">
        <v>1240000</v>
      </c>
      <c r="H32" s="28">
        <f>G32/4</f>
        <v>310000</v>
      </c>
      <c r="I32" s="28">
        <f>G32/4</f>
        <v>310000</v>
      </c>
      <c r="J32" s="28">
        <f>G32/4</f>
        <v>310000</v>
      </c>
      <c r="K32" s="28">
        <f>G32/4</f>
        <v>310000</v>
      </c>
    </row>
    <row r="33" spans="1:11" s="21" customFormat="1" ht="11.25">
      <c r="A33" s="22" t="s">
        <v>97</v>
      </c>
      <c r="B33" s="23">
        <v>906</v>
      </c>
      <c r="C33" s="17" t="s">
        <v>62</v>
      </c>
      <c r="D33" s="60" t="s">
        <v>70</v>
      </c>
      <c r="E33" s="17" t="s">
        <v>42</v>
      </c>
      <c r="F33" s="17" t="s">
        <v>46</v>
      </c>
      <c r="G33" s="25">
        <v>87000</v>
      </c>
      <c r="H33" s="26">
        <f>G33/2</f>
        <v>43500</v>
      </c>
      <c r="I33" s="26">
        <f>G33/2</f>
        <v>43500</v>
      </c>
      <c r="J33" s="26">
        <v>0</v>
      </c>
      <c r="K33" s="26">
        <v>0</v>
      </c>
    </row>
    <row r="34" spans="1:11" s="21" customFormat="1" ht="11.25">
      <c r="A34" s="22" t="s">
        <v>47</v>
      </c>
      <c r="B34" s="25">
        <v>906</v>
      </c>
      <c r="C34" s="17" t="s">
        <v>62</v>
      </c>
      <c r="D34" s="60" t="s">
        <v>70</v>
      </c>
      <c r="E34" s="25">
        <v>244</v>
      </c>
      <c r="F34" s="25">
        <v>226</v>
      </c>
      <c r="G34" s="25">
        <v>94000</v>
      </c>
      <c r="H34" s="25">
        <f>G34/4</f>
        <v>23500</v>
      </c>
      <c r="I34" s="25">
        <f>G34/4</f>
        <v>23500</v>
      </c>
      <c r="J34" s="25">
        <f>G34/4</f>
        <v>23500</v>
      </c>
      <c r="K34" s="25">
        <f>G34/4</f>
        <v>23500</v>
      </c>
    </row>
    <row r="35" spans="1:11" s="35" customFormat="1" ht="12.75">
      <c r="A35" s="15" t="s">
        <v>48</v>
      </c>
      <c r="B35" s="16">
        <v>906</v>
      </c>
      <c r="C35" s="19" t="s">
        <v>62</v>
      </c>
      <c r="D35" s="59" t="s">
        <v>70</v>
      </c>
      <c r="E35" s="19" t="s">
        <v>42</v>
      </c>
      <c r="F35" s="19" t="s">
        <v>49</v>
      </c>
      <c r="G35" s="20">
        <f>SUM(G36)</f>
        <v>336400</v>
      </c>
      <c r="H35" s="20">
        <f>SUM(H36:H38)</f>
        <v>6611482.916666667</v>
      </c>
      <c r="I35" s="20">
        <f>SUM(I36:I38)</f>
        <v>6870888.333333334</v>
      </c>
      <c r="J35" s="20">
        <f>SUM(J36:J38)</f>
        <v>6352077.5</v>
      </c>
      <c r="K35" s="20">
        <f>SUM(K36:K38)</f>
        <v>7061951.25</v>
      </c>
    </row>
    <row r="36" spans="1:11" s="21" customFormat="1" ht="12.75" customHeight="1">
      <c r="A36" s="22" t="s">
        <v>50</v>
      </c>
      <c r="B36" s="23">
        <v>906</v>
      </c>
      <c r="C36" s="17" t="s">
        <v>62</v>
      </c>
      <c r="D36" s="60" t="s">
        <v>70</v>
      </c>
      <c r="E36" s="17" t="s">
        <v>42</v>
      </c>
      <c r="F36" s="17" t="s">
        <v>51</v>
      </c>
      <c r="G36" s="25">
        <v>336400</v>
      </c>
      <c r="H36" s="25">
        <f>G36/4</f>
        <v>84100</v>
      </c>
      <c r="I36" s="25">
        <f>H36</f>
        <v>84100</v>
      </c>
      <c r="J36" s="25">
        <f>H36</f>
        <v>84100</v>
      </c>
      <c r="K36" s="25">
        <f>H36</f>
        <v>84100</v>
      </c>
    </row>
    <row r="37" spans="1:11" s="35" customFormat="1" ht="12.75">
      <c r="A37" s="15" t="s">
        <v>48</v>
      </c>
      <c r="B37" s="16">
        <v>906</v>
      </c>
      <c r="C37" s="19" t="s">
        <v>62</v>
      </c>
      <c r="D37" s="59" t="s">
        <v>64</v>
      </c>
      <c r="E37" s="19" t="s">
        <v>42</v>
      </c>
      <c r="F37" s="19" t="s">
        <v>49</v>
      </c>
      <c r="G37" s="20">
        <f>SUM(G38)</f>
        <v>980000</v>
      </c>
      <c r="H37" s="20">
        <f>SUM(H38:H40)</f>
        <v>6282382.916666667</v>
      </c>
      <c r="I37" s="20">
        <f>SUM(I38:I40)</f>
        <v>6541788.333333334</v>
      </c>
      <c r="J37" s="20">
        <f>SUM(J38:J40)</f>
        <v>6022977.5</v>
      </c>
      <c r="K37" s="20">
        <f>SUM(K38:K40)</f>
        <v>6732851.25</v>
      </c>
    </row>
    <row r="38" spans="1:11" s="21" customFormat="1" ht="11.25">
      <c r="A38" s="22" t="s">
        <v>50</v>
      </c>
      <c r="B38" s="23">
        <v>906</v>
      </c>
      <c r="C38" s="17" t="s">
        <v>62</v>
      </c>
      <c r="D38" s="60" t="s">
        <v>64</v>
      </c>
      <c r="E38" s="17" t="s">
        <v>42</v>
      </c>
      <c r="F38" s="17" t="s">
        <v>51</v>
      </c>
      <c r="G38" s="25">
        <v>980000</v>
      </c>
      <c r="H38" s="25">
        <f>G38/4</f>
        <v>245000</v>
      </c>
      <c r="I38" s="25">
        <f>G38/4</f>
        <v>245000</v>
      </c>
      <c r="J38" s="25">
        <f>G38/4</f>
        <v>245000</v>
      </c>
      <c r="K38" s="25">
        <f>G38/4</f>
        <v>245000</v>
      </c>
    </row>
    <row r="39" spans="1:11" s="21" customFormat="1" ht="12.75">
      <c r="A39" s="15" t="s">
        <v>28</v>
      </c>
      <c r="B39" s="16">
        <v>906</v>
      </c>
      <c r="C39" s="17" t="s">
        <v>62</v>
      </c>
      <c r="D39" s="59" t="s">
        <v>63</v>
      </c>
      <c r="E39" s="19" t="s">
        <v>29</v>
      </c>
      <c r="F39" s="19" t="s">
        <v>30</v>
      </c>
      <c r="G39" s="20">
        <f>SUM(G40:G42)</f>
        <v>13900000</v>
      </c>
      <c r="H39" s="20">
        <f>SUM(H40:H42)</f>
        <v>3411424.5833333335</v>
      </c>
      <c r="I39" s="20">
        <f>SUM(I40:I42)</f>
        <v>3670830</v>
      </c>
      <c r="J39" s="20">
        <f>SUM(J40:J42)</f>
        <v>3152019.166666667</v>
      </c>
      <c r="K39" s="20">
        <f>SUM(K40:K42)</f>
        <v>3665726.25</v>
      </c>
    </row>
    <row r="40" spans="1:11" s="21" customFormat="1" ht="11.25">
      <c r="A40" s="22" t="s">
        <v>31</v>
      </c>
      <c r="B40" s="23">
        <v>906</v>
      </c>
      <c r="C40" s="17" t="s">
        <v>62</v>
      </c>
      <c r="D40" s="60" t="s">
        <v>63</v>
      </c>
      <c r="E40" s="17" t="s">
        <v>29</v>
      </c>
      <c r="F40" s="17" t="s">
        <v>32</v>
      </c>
      <c r="G40" s="25">
        <v>10700000</v>
      </c>
      <c r="H40" s="26">
        <f>(G40-K40)/3</f>
        <v>2625958.3333333335</v>
      </c>
      <c r="I40" s="26">
        <f>(G40-K40)/3</f>
        <v>2625958.3333333335</v>
      </c>
      <c r="J40" s="26">
        <f>(G40-K40)/3</f>
        <v>2625958.3333333335</v>
      </c>
      <c r="K40" s="26">
        <f>G40/4+(G40/4*5.5/100)</f>
        <v>2822125</v>
      </c>
    </row>
    <row r="41" spans="1:11" s="21" customFormat="1" ht="12.75" customHeight="1">
      <c r="A41" s="22" t="s">
        <v>33</v>
      </c>
      <c r="B41" s="23">
        <v>906</v>
      </c>
      <c r="C41" s="17" t="s">
        <v>62</v>
      </c>
      <c r="D41" s="60" t="s">
        <v>63</v>
      </c>
      <c r="E41" s="17" t="s">
        <v>29</v>
      </c>
      <c r="F41" s="17" t="s">
        <v>34</v>
      </c>
      <c r="G41" s="25">
        <v>29000</v>
      </c>
      <c r="H41" s="26">
        <f>G41/4</f>
        <v>7250</v>
      </c>
      <c r="I41" s="26">
        <f>G41/4</f>
        <v>7250</v>
      </c>
      <c r="J41" s="26">
        <f>G41/4</f>
        <v>7250</v>
      </c>
      <c r="K41" s="26">
        <f>G41/4</f>
        <v>7250</v>
      </c>
    </row>
    <row r="42" spans="1:11" s="29" customFormat="1" ht="11.25" customHeight="1">
      <c r="A42" s="27" t="s">
        <v>35</v>
      </c>
      <c r="B42" s="23">
        <v>906</v>
      </c>
      <c r="C42" s="17" t="s">
        <v>62</v>
      </c>
      <c r="D42" s="60" t="s">
        <v>63</v>
      </c>
      <c r="E42" s="17" t="s">
        <v>29</v>
      </c>
      <c r="F42" s="17" t="s">
        <v>36</v>
      </c>
      <c r="G42" s="25">
        <v>3171000</v>
      </c>
      <c r="H42" s="25">
        <f>(G42-K42)/3</f>
        <v>778216.25</v>
      </c>
      <c r="I42" s="25">
        <f>H42+H42/3</f>
        <v>1037621.6666666666</v>
      </c>
      <c r="J42" s="25">
        <f>H42-H42/3</f>
        <v>518810.8333333334</v>
      </c>
      <c r="K42" s="25">
        <f>G42/12*3+(G42/4*5.5/100)</f>
        <v>836351.25</v>
      </c>
    </row>
    <row r="43" spans="1:11" s="53" customFormat="1" ht="12.75">
      <c r="A43" s="49" t="s">
        <v>48</v>
      </c>
      <c r="B43" s="50">
        <v>906</v>
      </c>
      <c r="C43" s="51" t="s">
        <v>62</v>
      </c>
      <c r="D43" s="51" t="s">
        <v>65</v>
      </c>
      <c r="E43" s="51" t="s">
        <v>38</v>
      </c>
      <c r="F43" s="51" t="s">
        <v>49</v>
      </c>
      <c r="G43" s="52">
        <f>SUM(G44:G44)</f>
        <v>1000</v>
      </c>
      <c r="H43" s="52">
        <f>SUM(H44:H44)</f>
        <v>250</v>
      </c>
      <c r="I43" s="52">
        <f>SUM(I44:I44)</f>
        <v>250</v>
      </c>
      <c r="J43" s="52">
        <f>SUM(J44:J44)</f>
        <v>250</v>
      </c>
      <c r="K43" s="52">
        <f>SUM(K44:K44)</f>
        <v>250</v>
      </c>
    </row>
    <row r="44" spans="1:11" s="39" customFormat="1" ht="11.25" customHeight="1">
      <c r="A44" s="45" t="s">
        <v>52</v>
      </c>
      <c r="B44" s="46">
        <v>906</v>
      </c>
      <c r="C44" s="47" t="s">
        <v>62</v>
      </c>
      <c r="D44" s="47" t="s">
        <v>65</v>
      </c>
      <c r="E44" s="47" t="s">
        <v>38</v>
      </c>
      <c r="F44" s="47" t="s">
        <v>53</v>
      </c>
      <c r="G44" s="48">
        <v>1000</v>
      </c>
      <c r="H44" s="38">
        <f>G44/4</f>
        <v>250</v>
      </c>
      <c r="I44" s="38">
        <f>G44/4</f>
        <v>250</v>
      </c>
      <c r="J44" s="38">
        <f>G44/4</f>
        <v>250</v>
      </c>
      <c r="K44" s="38">
        <f>G44/4</f>
        <v>250</v>
      </c>
    </row>
    <row r="45" spans="1:11" s="35" customFormat="1" ht="12.75">
      <c r="A45" s="15" t="s">
        <v>48</v>
      </c>
      <c r="B45" s="16">
        <v>906</v>
      </c>
      <c r="C45" s="19" t="s">
        <v>62</v>
      </c>
      <c r="D45" s="59" t="s">
        <v>65</v>
      </c>
      <c r="E45" s="19" t="s">
        <v>42</v>
      </c>
      <c r="F45" s="19" t="s">
        <v>49</v>
      </c>
      <c r="G45" s="20">
        <f>SUM(G46)</f>
        <v>199000</v>
      </c>
      <c r="H45" s="36">
        <f>G45/4</f>
        <v>49750</v>
      </c>
      <c r="I45" s="36">
        <f>G45/4</f>
        <v>49750</v>
      </c>
      <c r="J45" s="36">
        <f>G45/4</f>
        <v>49750</v>
      </c>
      <c r="K45" s="36">
        <f>G45/4</f>
        <v>49750</v>
      </c>
    </row>
    <row r="46" spans="1:11" s="29" customFormat="1" ht="11.25">
      <c r="A46" s="22" t="s">
        <v>52</v>
      </c>
      <c r="B46" s="23">
        <v>906</v>
      </c>
      <c r="C46" s="17" t="s">
        <v>62</v>
      </c>
      <c r="D46" s="60" t="s">
        <v>65</v>
      </c>
      <c r="E46" s="17" t="s">
        <v>42</v>
      </c>
      <c r="F46" s="17" t="s">
        <v>53</v>
      </c>
      <c r="G46" s="25">
        <v>199000</v>
      </c>
      <c r="H46" s="26">
        <f>G46/4</f>
        <v>49750</v>
      </c>
      <c r="I46" s="26">
        <f>G46/4</f>
        <v>49750</v>
      </c>
      <c r="J46" s="26">
        <f>G46/4</f>
        <v>49750</v>
      </c>
      <c r="K46" s="26">
        <f>G46/4</f>
        <v>49750</v>
      </c>
    </row>
    <row r="47" spans="1:11" s="4" customFormat="1" ht="13.5" customHeight="1">
      <c r="A47" s="15" t="s">
        <v>37</v>
      </c>
      <c r="B47" s="16">
        <v>906</v>
      </c>
      <c r="C47" s="19" t="s">
        <v>62</v>
      </c>
      <c r="D47" s="59" t="s">
        <v>66</v>
      </c>
      <c r="E47" s="19" t="s">
        <v>38</v>
      </c>
      <c r="F47" s="19" t="s">
        <v>39</v>
      </c>
      <c r="G47" s="20">
        <f>G48</f>
        <v>50000</v>
      </c>
      <c r="H47" s="36">
        <f>G47/4</f>
        <v>12500</v>
      </c>
      <c r="I47" s="36">
        <f>G47/4</f>
        <v>12500</v>
      </c>
      <c r="J47" s="36">
        <f>G47/4</f>
        <v>12500</v>
      </c>
      <c r="K47" s="36">
        <f>G47/4</f>
        <v>12500</v>
      </c>
    </row>
    <row r="48" spans="1:11" s="29" customFormat="1" ht="11.25">
      <c r="A48" s="22" t="s">
        <v>40</v>
      </c>
      <c r="B48" s="23">
        <v>906</v>
      </c>
      <c r="C48" s="17" t="s">
        <v>62</v>
      </c>
      <c r="D48" s="60" t="s">
        <v>66</v>
      </c>
      <c r="E48" s="17" t="s">
        <v>38</v>
      </c>
      <c r="F48" s="17" t="s">
        <v>41</v>
      </c>
      <c r="G48" s="25">
        <v>50000</v>
      </c>
      <c r="H48" s="26">
        <f>G48/4</f>
        <v>12500</v>
      </c>
      <c r="I48" s="26">
        <f>G48/4</f>
        <v>12500</v>
      </c>
      <c r="J48" s="26">
        <f>G48/4</f>
        <v>12500</v>
      </c>
      <c r="K48" s="26">
        <f>G48/4</f>
        <v>12500</v>
      </c>
    </row>
    <row r="49" spans="1:11" s="1" customFormat="1" ht="11.25">
      <c r="A49" s="30" t="s">
        <v>54</v>
      </c>
      <c r="B49" s="6"/>
      <c r="C49" s="31"/>
      <c r="D49" s="31"/>
      <c r="E49" s="31"/>
      <c r="F49" s="31"/>
      <c r="G49" s="20">
        <f>SUM(G47,G45,G43,G39,G37,G35,G31,G29)</f>
        <v>16912000</v>
      </c>
      <c r="H49" s="20">
        <f>SUM(H47,H45,H43,H39,H35,H31,H29)</f>
        <v>10468557.5</v>
      </c>
      <c r="I49" s="20">
        <f>SUM(I47,I45,I43,I39,I35,I31,I29)</f>
        <v>10987368.333333334</v>
      </c>
      <c r="J49" s="20">
        <f>SUM(J47,J45,J43,J39,J35,J31,J29)</f>
        <v>9906246.666666668</v>
      </c>
      <c r="K49" s="20">
        <f>SUM(K47,K45,K43,K39,K35,K31,K29)</f>
        <v>11129827.5</v>
      </c>
    </row>
    <row r="50" ht="12.75">
      <c r="G50" s="32"/>
    </row>
    <row r="51" ht="13.5" customHeight="1"/>
    <row r="52" spans="1:11" s="1" customFormat="1" ht="11.25">
      <c r="A52" s="1" t="s">
        <v>55</v>
      </c>
      <c r="B52" s="33"/>
      <c r="C52" s="33" t="s">
        <v>56</v>
      </c>
      <c r="H52" s="1" t="s">
        <v>57</v>
      </c>
      <c r="J52" s="33"/>
      <c r="K52" s="33"/>
    </row>
    <row r="53" spans="2:10" s="1" customFormat="1" ht="11.25">
      <c r="B53" s="34" t="s">
        <v>58</v>
      </c>
      <c r="J53" s="34" t="s">
        <v>58</v>
      </c>
    </row>
    <row r="54" spans="1:2" s="1" customFormat="1" ht="11.25">
      <c r="A54" s="91" t="s">
        <v>59</v>
      </c>
      <c r="B54" s="91"/>
    </row>
    <row r="55" s="1" customFormat="1" ht="11.25"/>
  </sheetData>
  <mergeCells count="17">
    <mergeCell ref="A54:B54"/>
    <mergeCell ref="I23:J23"/>
    <mergeCell ref="A26:A27"/>
    <mergeCell ref="B26:G26"/>
    <mergeCell ref="H26:K26"/>
    <mergeCell ref="D15:F15"/>
    <mergeCell ref="I17:J17"/>
    <mergeCell ref="I18:J18"/>
    <mergeCell ref="B20:I20"/>
    <mergeCell ref="F10:K10"/>
    <mergeCell ref="F11:K11"/>
    <mergeCell ref="F12:K12"/>
    <mergeCell ref="D14:F14"/>
    <mergeCell ref="F4:I4"/>
    <mergeCell ref="G6:I6"/>
    <mergeCell ref="F8:K8"/>
    <mergeCell ref="F9:K9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SheetLayoutView="100" workbookViewId="0" topLeftCell="A1">
      <selection activeCell="F11" sqref="F11:K11"/>
    </sheetView>
  </sheetViews>
  <sheetFormatPr defaultColWidth="9.140625" defaultRowHeight="12.75"/>
  <cols>
    <col min="1" max="1" width="32.421875" style="0" customWidth="1"/>
    <col min="2" max="2" width="14.57421875" style="0" customWidth="1"/>
    <col min="3" max="3" width="12.140625" style="0" customWidth="1"/>
    <col min="4" max="4" width="10.00390625" style="0" customWidth="1"/>
    <col min="5" max="5" width="15.8515625" style="0" customWidth="1"/>
    <col min="7" max="7" width="10.0039062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5.00390625" style="0" customWidth="1"/>
  </cols>
  <sheetData>
    <row r="1" spans="1:11" s="1" customFormat="1" ht="11.25">
      <c r="A1" s="7"/>
      <c r="B1" s="7"/>
      <c r="C1" s="7"/>
      <c r="D1" s="7"/>
      <c r="E1" s="7"/>
      <c r="F1" s="7" t="s">
        <v>0</v>
      </c>
      <c r="G1" s="7"/>
      <c r="H1" s="7"/>
      <c r="I1" s="7"/>
      <c r="J1" s="7"/>
      <c r="K1" s="7"/>
    </row>
    <row r="2" spans="1:11" s="1" customFormat="1" ht="11.25">
      <c r="A2" s="7"/>
      <c r="B2" s="7"/>
      <c r="C2" s="7"/>
      <c r="D2" s="7"/>
      <c r="E2" s="7"/>
      <c r="F2" s="7" t="s">
        <v>1</v>
      </c>
      <c r="G2" s="7"/>
      <c r="H2" s="7"/>
      <c r="I2" s="7"/>
      <c r="J2" s="7"/>
      <c r="K2" s="7"/>
    </row>
    <row r="3" spans="1:11" s="1" customFormat="1" ht="11.25">
      <c r="A3" s="7"/>
      <c r="B3" s="7"/>
      <c r="C3" s="7"/>
      <c r="D3" s="7"/>
      <c r="E3" s="7"/>
      <c r="F3" s="7" t="s">
        <v>2</v>
      </c>
      <c r="G3" s="7"/>
      <c r="H3" s="7"/>
      <c r="I3" s="7"/>
      <c r="J3" s="7"/>
      <c r="K3" s="7"/>
    </row>
    <row r="4" spans="1:11" s="1" customFormat="1" ht="11.25">
      <c r="A4" s="7"/>
      <c r="B4" s="7"/>
      <c r="C4" s="7"/>
      <c r="D4" s="7"/>
      <c r="E4" s="7"/>
      <c r="F4" s="90"/>
      <c r="G4" s="90"/>
      <c r="H4" s="90"/>
      <c r="I4" s="90"/>
      <c r="J4" s="7" t="s">
        <v>3</v>
      </c>
      <c r="K4" s="7"/>
    </row>
    <row r="5" spans="1:11" s="1" customFormat="1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" customFormat="1" ht="11.25">
      <c r="A6" s="7"/>
      <c r="B6" s="7"/>
      <c r="C6" s="7"/>
      <c r="D6" s="7"/>
      <c r="E6" s="7"/>
      <c r="F6" s="7" t="s">
        <v>4</v>
      </c>
      <c r="G6" s="90"/>
      <c r="H6" s="90"/>
      <c r="I6" s="90"/>
      <c r="J6" s="7" t="s">
        <v>105</v>
      </c>
      <c r="K6" s="7"/>
    </row>
    <row r="7" spans="1:11" s="1" customFormat="1" ht="11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1" customFormat="1" ht="11.25">
      <c r="A8" s="7"/>
      <c r="B8" s="7"/>
      <c r="C8" s="7"/>
      <c r="D8" s="7"/>
      <c r="E8" s="7"/>
      <c r="F8" s="103" t="s">
        <v>6</v>
      </c>
      <c r="G8" s="103"/>
      <c r="H8" s="103"/>
      <c r="I8" s="103"/>
      <c r="J8" s="103"/>
      <c r="K8" s="103"/>
    </row>
    <row r="9" spans="1:11" s="1" customFormat="1" ht="11.25">
      <c r="A9" s="7"/>
      <c r="B9" s="7"/>
      <c r="C9" s="7"/>
      <c r="D9" s="7"/>
      <c r="E9" s="7"/>
      <c r="F9" s="108">
        <v>10970342.28</v>
      </c>
      <c r="G9" s="108"/>
      <c r="H9" s="108"/>
      <c r="I9" s="108"/>
      <c r="J9" s="108"/>
      <c r="K9" s="108"/>
    </row>
    <row r="10" spans="1:11" s="3" customFormat="1" ht="11.25">
      <c r="A10" s="77"/>
      <c r="B10" s="77"/>
      <c r="C10" s="77"/>
      <c r="D10" s="77"/>
      <c r="E10" s="77"/>
      <c r="F10" s="105" t="s">
        <v>7</v>
      </c>
      <c r="G10" s="105"/>
      <c r="H10" s="105"/>
      <c r="I10" s="105"/>
      <c r="J10" s="105"/>
      <c r="K10" s="105"/>
    </row>
    <row r="11" spans="1:11" s="1" customFormat="1" ht="11.25">
      <c r="A11" s="7"/>
      <c r="B11" s="7"/>
      <c r="C11" s="7"/>
      <c r="D11" s="7"/>
      <c r="E11" s="7"/>
      <c r="F11" s="106" t="s">
        <v>121</v>
      </c>
      <c r="G11" s="106"/>
      <c r="H11" s="106"/>
      <c r="I11" s="106"/>
      <c r="J11" s="106"/>
      <c r="K11" s="106"/>
    </row>
    <row r="12" spans="1:11" s="1" customFormat="1" ht="11.25">
      <c r="A12" s="7"/>
      <c r="B12" s="7"/>
      <c r="C12" s="7"/>
      <c r="D12" s="7"/>
      <c r="E12" s="7"/>
      <c r="F12" s="90"/>
      <c r="G12" s="90"/>
      <c r="H12" s="90"/>
      <c r="I12" s="90"/>
      <c r="J12" s="90"/>
      <c r="K12" s="90"/>
    </row>
    <row r="13" spans="1:11" s="1" customFormat="1" ht="17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s="4" customFormat="1" ht="11.25">
      <c r="A14" s="78"/>
      <c r="B14" s="78"/>
      <c r="C14" s="78"/>
      <c r="D14" s="104" t="s">
        <v>8</v>
      </c>
      <c r="E14" s="104"/>
      <c r="F14" s="104"/>
      <c r="G14" s="78"/>
      <c r="H14" s="78"/>
      <c r="I14" s="78"/>
      <c r="J14" s="78"/>
      <c r="K14" s="78"/>
    </row>
    <row r="15" spans="1:11" s="4" customFormat="1" ht="11.25">
      <c r="A15" s="78"/>
      <c r="B15" s="78"/>
      <c r="C15" s="78"/>
      <c r="D15" s="104" t="s">
        <v>9</v>
      </c>
      <c r="E15" s="104"/>
      <c r="F15" s="104"/>
      <c r="G15" s="78"/>
      <c r="H15" s="78"/>
      <c r="I15" s="78"/>
      <c r="J15" s="78"/>
      <c r="K15" s="78"/>
    </row>
    <row r="16" spans="1:11" s="1" customFormat="1" ht="11.25">
      <c r="A16" s="7"/>
      <c r="B16" s="7"/>
      <c r="C16" s="7"/>
      <c r="D16" s="107" t="s">
        <v>120</v>
      </c>
      <c r="E16" s="107"/>
      <c r="F16" s="107"/>
      <c r="G16" s="7"/>
      <c r="H16" s="7"/>
      <c r="I16" s="7"/>
      <c r="J16" s="7"/>
      <c r="K16" s="7"/>
    </row>
    <row r="17" spans="1:11" s="1" customFormat="1" ht="11.25">
      <c r="A17" s="7"/>
      <c r="B17" s="7"/>
      <c r="C17" s="7"/>
      <c r="D17" s="7"/>
      <c r="E17" s="7"/>
      <c r="F17" s="7"/>
      <c r="G17" s="7"/>
      <c r="H17" s="7"/>
      <c r="I17" s="98" t="s">
        <v>10</v>
      </c>
      <c r="J17" s="98"/>
      <c r="K17" s="84">
        <v>41723511</v>
      </c>
    </row>
    <row r="18" spans="1:11" s="1" customFormat="1" ht="11.25">
      <c r="A18" s="7"/>
      <c r="B18" s="7"/>
      <c r="C18" s="7"/>
      <c r="D18" s="7"/>
      <c r="E18" s="7"/>
      <c r="F18" s="7"/>
      <c r="G18" s="7"/>
      <c r="H18" s="7"/>
      <c r="I18" s="98" t="s">
        <v>11</v>
      </c>
      <c r="J18" s="98"/>
      <c r="K18" s="6"/>
    </row>
    <row r="19" spans="1:11" s="1" customFormat="1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s="1" customFormat="1" ht="12.75">
      <c r="A20" s="7"/>
      <c r="B20" s="85" t="s">
        <v>99</v>
      </c>
      <c r="C20" s="85"/>
      <c r="D20" s="85"/>
      <c r="E20" s="85"/>
      <c r="F20" s="85"/>
      <c r="G20" s="85"/>
      <c r="H20" s="85"/>
      <c r="I20" s="85"/>
      <c r="J20" s="86"/>
      <c r="K20" s="7"/>
    </row>
    <row r="21" spans="1:11" s="1" customFormat="1" ht="11.25">
      <c r="A21" s="7"/>
      <c r="B21" s="7"/>
      <c r="C21" s="7"/>
      <c r="D21" s="7" t="s">
        <v>12</v>
      </c>
      <c r="E21" s="7"/>
      <c r="F21" s="7"/>
      <c r="G21" s="7"/>
      <c r="H21" s="7"/>
      <c r="I21" s="7"/>
      <c r="J21" s="7"/>
      <c r="K21" s="7"/>
    </row>
    <row r="22" spans="1:11" s="1" customFormat="1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s="1" customFormat="1" ht="11.25">
      <c r="A23" s="7"/>
      <c r="B23" s="7"/>
      <c r="C23" s="7"/>
      <c r="D23" s="7"/>
      <c r="E23" s="7"/>
      <c r="F23" s="7"/>
      <c r="G23" s="7"/>
      <c r="H23" s="7"/>
      <c r="I23" s="98" t="s">
        <v>13</v>
      </c>
      <c r="J23" s="99"/>
      <c r="K23" s="6">
        <v>383</v>
      </c>
    </row>
    <row r="24" spans="1:11" s="1" customFormat="1" ht="11.25">
      <c r="A24" s="7"/>
      <c r="B24" s="7"/>
      <c r="C24" s="7"/>
      <c r="D24" s="7"/>
      <c r="E24" s="7"/>
      <c r="F24" s="7"/>
      <c r="G24" s="7"/>
      <c r="H24" s="7"/>
      <c r="I24" s="8"/>
      <c r="J24" s="8"/>
      <c r="K24" s="7"/>
    </row>
    <row r="25" spans="1:11" s="1" customFormat="1" ht="11.25">
      <c r="A25" s="7" t="s">
        <v>14</v>
      </c>
      <c r="B25" s="7"/>
      <c r="C25" s="7"/>
      <c r="D25" s="7"/>
      <c r="E25" s="7"/>
      <c r="F25" s="7"/>
      <c r="G25" s="7"/>
      <c r="H25" s="7"/>
      <c r="I25" s="76"/>
      <c r="J25" s="76"/>
      <c r="K25" s="7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10" t="s">
        <v>18</v>
      </c>
      <c r="C27" s="10" t="s">
        <v>19</v>
      </c>
      <c r="D27" s="10" t="s">
        <v>20</v>
      </c>
      <c r="E27" s="10" t="s">
        <v>21</v>
      </c>
      <c r="F27" s="10" t="s">
        <v>22</v>
      </c>
      <c r="G27" s="10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2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9" t="s">
        <v>62</v>
      </c>
      <c r="D29" s="59" t="s">
        <v>70</v>
      </c>
      <c r="E29" s="19" t="s">
        <v>38</v>
      </c>
      <c r="F29" s="19" t="s">
        <v>39</v>
      </c>
      <c r="G29" s="20">
        <f>G30</f>
        <v>5600</v>
      </c>
      <c r="H29" s="20" t="s">
        <v>107</v>
      </c>
      <c r="I29" s="20" t="s">
        <v>107</v>
      </c>
      <c r="J29" s="20" t="s">
        <v>107</v>
      </c>
      <c r="K29" s="20" t="s">
        <v>107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60" t="s">
        <v>70</v>
      </c>
      <c r="E30" s="17" t="s">
        <v>38</v>
      </c>
      <c r="F30" s="17" t="s">
        <v>41</v>
      </c>
      <c r="G30" s="25">
        <v>5600</v>
      </c>
      <c r="H30" s="20" t="s">
        <v>107</v>
      </c>
      <c r="I30" s="20" t="s">
        <v>107</v>
      </c>
      <c r="J30" s="20" t="s">
        <v>107</v>
      </c>
      <c r="K30" s="20" t="s">
        <v>107</v>
      </c>
    </row>
    <row r="31" spans="1:11" s="21" customFormat="1" ht="12.75">
      <c r="A31" s="15" t="s">
        <v>37</v>
      </c>
      <c r="B31" s="16">
        <v>906</v>
      </c>
      <c r="C31" s="19" t="s">
        <v>62</v>
      </c>
      <c r="D31" s="59" t="s">
        <v>70</v>
      </c>
      <c r="E31" s="19" t="s">
        <v>38</v>
      </c>
      <c r="F31" s="19" t="s">
        <v>39</v>
      </c>
      <c r="G31" s="20">
        <v>12000</v>
      </c>
      <c r="H31" s="20" t="s">
        <v>107</v>
      </c>
      <c r="I31" s="20" t="s">
        <v>107</v>
      </c>
      <c r="J31" s="20" t="s">
        <v>107</v>
      </c>
      <c r="K31" s="20" t="s">
        <v>107</v>
      </c>
    </row>
    <row r="32" spans="1:11" s="21" customFormat="1" ht="11.25">
      <c r="A32" s="22" t="s">
        <v>47</v>
      </c>
      <c r="B32" s="23">
        <v>906</v>
      </c>
      <c r="C32" s="17" t="s">
        <v>62</v>
      </c>
      <c r="D32" s="60" t="s">
        <v>70</v>
      </c>
      <c r="E32" s="17" t="s">
        <v>38</v>
      </c>
      <c r="F32" s="17" t="s">
        <v>102</v>
      </c>
      <c r="G32" s="25">
        <v>12000</v>
      </c>
      <c r="H32" s="20" t="s">
        <v>107</v>
      </c>
      <c r="I32" s="20" t="s">
        <v>107</v>
      </c>
      <c r="J32" s="20" t="s">
        <v>107</v>
      </c>
      <c r="K32" s="20" t="s">
        <v>107</v>
      </c>
    </row>
    <row r="33" spans="1:11" s="1" customFormat="1" ht="13.5" customHeight="1">
      <c r="A33" s="15" t="s">
        <v>37</v>
      </c>
      <c r="B33" s="16">
        <v>906</v>
      </c>
      <c r="C33" s="19" t="s">
        <v>62</v>
      </c>
      <c r="D33" s="59" t="s">
        <v>70</v>
      </c>
      <c r="E33" s="19" t="s">
        <v>42</v>
      </c>
      <c r="F33" s="19" t="s">
        <v>39</v>
      </c>
      <c r="G33" s="20">
        <f>SUM(G34:G36)</f>
        <v>1673650</v>
      </c>
      <c r="H33" s="20" t="s">
        <v>107</v>
      </c>
      <c r="I33" s="20" t="s">
        <v>107</v>
      </c>
      <c r="J33" s="20" t="s">
        <v>107</v>
      </c>
      <c r="K33" s="20" t="s">
        <v>107</v>
      </c>
    </row>
    <row r="34" spans="1:11" s="21" customFormat="1" ht="11.25">
      <c r="A34" s="22" t="s">
        <v>43</v>
      </c>
      <c r="B34" s="23">
        <v>906</v>
      </c>
      <c r="C34" s="17" t="s">
        <v>62</v>
      </c>
      <c r="D34" s="60" t="s">
        <v>70</v>
      </c>
      <c r="E34" s="17" t="s">
        <v>42</v>
      </c>
      <c r="F34" s="17" t="s">
        <v>44</v>
      </c>
      <c r="G34" s="89">
        <v>1455281.19</v>
      </c>
      <c r="H34" s="20" t="s">
        <v>107</v>
      </c>
      <c r="I34" s="20" t="s">
        <v>107</v>
      </c>
      <c r="J34" s="20" t="s">
        <v>107</v>
      </c>
      <c r="K34" s="20" t="s">
        <v>107</v>
      </c>
    </row>
    <row r="35" spans="1:11" s="21" customFormat="1" ht="11.25">
      <c r="A35" s="22" t="s">
        <v>103</v>
      </c>
      <c r="B35" s="23">
        <v>906</v>
      </c>
      <c r="C35" s="17" t="s">
        <v>62</v>
      </c>
      <c r="D35" s="60" t="s">
        <v>70</v>
      </c>
      <c r="E35" s="17" t="s">
        <v>42</v>
      </c>
      <c r="F35" s="17" t="s">
        <v>46</v>
      </c>
      <c r="G35" s="25">
        <v>123300</v>
      </c>
      <c r="H35" s="20" t="s">
        <v>107</v>
      </c>
      <c r="I35" s="20" t="s">
        <v>107</v>
      </c>
      <c r="J35" s="20" t="s">
        <v>107</v>
      </c>
      <c r="K35" s="20" t="s">
        <v>107</v>
      </c>
    </row>
    <row r="36" spans="1:11" s="21" customFormat="1" ht="11.25">
      <c r="A36" s="22" t="s">
        <v>47</v>
      </c>
      <c r="B36" s="25">
        <v>906</v>
      </c>
      <c r="C36" s="17" t="s">
        <v>62</v>
      </c>
      <c r="D36" s="60" t="s">
        <v>70</v>
      </c>
      <c r="E36" s="25">
        <v>244</v>
      </c>
      <c r="F36" s="25">
        <v>226</v>
      </c>
      <c r="G36" s="89">
        <v>95068.81</v>
      </c>
      <c r="H36" s="20" t="s">
        <v>107</v>
      </c>
      <c r="I36" s="20" t="s">
        <v>107</v>
      </c>
      <c r="J36" s="20" t="s">
        <v>107</v>
      </c>
      <c r="K36" s="20" t="s">
        <v>107</v>
      </c>
    </row>
    <row r="37" spans="1:11" s="21" customFormat="1" ht="11.25">
      <c r="A37" s="30" t="s">
        <v>73</v>
      </c>
      <c r="B37" s="16">
        <v>906</v>
      </c>
      <c r="C37" s="19" t="s">
        <v>62</v>
      </c>
      <c r="D37" s="59" t="s">
        <v>70</v>
      </c>
      <c r="E37" s="19" t="s">
        <v>109</v>
      </c>
      <c r="F37" s="19" t="s">
        <v>71</v>
      </c>
      <c r="G37" s="20">
        <f>G38</f>
        <v>20400</v>
      </c>
      <c r="H37" s="20" t="s">
        <v>107</v>
      </c>
      <c r="I37" s="20" t="s">
        <v>107</v>
      </c>
      <c r="J37" s="20" t="s">
        <v>107</v>
      </c>
      <c r="K37" s="20" t="s">
        <v>107</v>
      </c>
    </row>
    <row r="38" spans="1:11" s="21" customFormat="1" ht="11.25">
      <c r="A38" s="22" t="s">
        <v>73</v>
      </c>
      <c r="B38" s="23">
        <v>906</v>
      </c>
      <c r="C38" s="17" t="s">
        <v>62</v>
      </c>
      <c r="D38" s="60" t="s">
        <v>70</v>
      </c>
      <c r="E38" s="17" t="s">
        <v>109</v>
      </c>
      <c r="F38" s="17" t="s">
        <v>71</v>
      </c>
      <c r="G38" s="25">
        <v>20400</v>
      </c>
      <c r="H38" s="20" t="s">
        <v>107</v>
      </c>
      <c r="I38" s="20" t="s">
        <v>107</v>
      </c>
      <c r="J38" s="20" t="s">
        <v>107</v>
      </c>
      <c r="K38" s="20" t="s">
        <v>107</v>
      </c>
    </row>
    <row r="39" spans="1:11" s="35" customFormat="1" ht="12.75">
      <c r="A39" s="15" t="s">
        <v>48</v>
      </c>
      <c r="B39" s="16">
        <v>906</v>
      </c>
      <c r="C39" s="19" t="s">
        <v>62</v>
      </c>
      <c r="D39" s="59" t="s">
        <v>70</v>
      </c>
      <c r="E39" s="19" t="s">
        <v>42</v>
      </c>
      <c r="F39" s="19" t="s">
        <v>49</v>
      </c>
      <c r="G39" s="20">
        <f>SUM(G40:G41)</f>
        <v>126350</v>
      </c>
      <c r="H39" s="20" t="s">
        <v>107</v>
      </c>
      <c r="I39" s="20" t="s">
        <v>107</v>
      </c>
      <c r="J39" s="20" t="s">
        <v>107</v>
      </c>
      <c r="K39" s="20" t="s">
        <v>107</v>
      </c>
    </row>
    <row r="40" spans="1:11" s="35" customFormat="1" ht="11.25">
      <c r="A40" s="22" t="s">
        <v>52</v>
      </c>
      <c r="B40" s="23">
        <v>906</v>
      </c>
      <c r="C40" s="17" t="s">
        <v>62</v>
      </c>
      <c r="D40" s="60" t="s">
        <v>70</v>
      </c>
      <c r="E40" s="17" t="s">
        <v>42</v>
      </c>
      <c r="F40" s="17" t="s">
        <v>53</v>
      </c>
      <c r="G40" s="25">
        <v>2250</v>
      </c>
      <c r="H40" s="20" t="s">
        <v>107</v>
      </c>
      <c r="I40" s="20" t="s">
        <v>107</v>
      </c>
      <c r="J40" s="20" t="s">
        <v>107</v>
      </c>
      <c r="K40" s="20" t="s">
        <v>107</v>
      </c>
    </row>
    <row r="41" spans="1:11" s="21" customFormat="1" ht="12.75" customHeight="1">
      <c r="A41" s="22" t="s">
        <v>50</v>
      </c>
      <c r="B41" s="23">
        <v>906</v>
      </c>
      <c r="C41" s="17" t="s">
        <v>62</v>
      </c>
      <c r="D41" s="60" t="s">
        <v>70</v>
      </c>
      <c r="E41" s="17" t="s">
        <v>42</v>
      </c>
      <c r="F41" s="17" t="s">
        <v>51</v>
      </c>
      <c r="G41" s="25">
        <v>124100</v>
      </c>
      <c r="H41" s="20" t="s">
        <v>107</v>
      </c>
      <c r="I41" s="20" t="s">
        <v>107</v>
      </c>
      <c r="J41" s="20" t="s">
        <v>107</v>
      </c>
      <c r="K41" s="20" t="s">
        <v>107</v>
      </c>
    </row>
    <row r="42" spans="1:11" s="21" customFormat="1" ht="12.75" customHeight="1">
      <c r="A42" s="15" t="s">
        <v>48</v>
      </c>
      <c r="B42" s="16">
        <v>906</v>
      </c>
      <c r="C42" s="19" t="s">
        <v>62</v>
      </c>
      <c r="D42" s="59" t="s">
        <v>112</v>
      </c>
      <c r="E42" s="17" t="s">
        <v>42</v>
      </c>
      <c r="F42" s="19" t="s">
        <v>49</v>
      </c>
      <c r="G42" s="20">
        <v>21700</v>
      </c>
      <c r="H42" s="20" t="s">
        <v>107</v>
      </c>
      <c r="I42" s="20" t="s">
        <v>107</v>
      </c>
      <c r="J42" s="20" t="s">
        <v>107</v>
      </c>
      <c r="K42" s="20" t="s">
        <v>107</v>
      </c>
    </row>
    <row r="43" spans="1:11" s="21" customFormat="1" ht="12.75" customHeight="1">
      <c r="A43" s="22" t="s">
        <v>52</v>
      </c>
      <c r="B43" s="23">
        <v>906</v>
      </c>
      <c r="C43" s="17" t="s">
        <v>62</v>
      </c>
      <c r="D43" s="60" t="s">
        <v>112</v>
      </c>
      <c r="E43" s="17" t="s">
        <v>42</v>
      </c>
      <c r="F43" s="17" t="s">
        <v>53</v>
      </c>
      <c r="G43" s="25">
        <v>21700</v>
      </c>
      <c r="H43" s="20" t="s">
        <v>107</v>
      </c>
      <c r="I43" s="20" t="s">
        <v>107</v>
      </c>
      <c r="J43" s="20" t="s">
        <v>107</v>
      </c>
      <c r="K43" s="20" t="s">
        <v>107</v>
      </c>
    </row>
    <row r="44" spans="1:11" s="21" customFormat="1" ht="12.75" customHeight="1">
      <c r="A44" s="15" t="s">
        <v>28</v>
      </c>
      <c r="B44" s="16">
        <v>906</v>
      </c>
      <c r="C44" s="17" t="s">
        <v>62</v>
      </c>
      <c r="D44" s="59" t="s">
        <v>110</v>
      </c>
      <c r="E44" s="19" t="s">
        <v>29</v>
      </c>
      <c r="F44" s="19" t="s">
        <v>30</v>
      </c>
      <c r="G44" s="20">
        <f>G45+G46</f>
        <v>112000</v>
      </c>
      <c r="H44" s="20" t="s">
        <v>107</v>
      </c>
      <c r="I44" s="20" t="s">
        <v>107</v>
      </c>
      <c r="J44" s="20" t="s">
        <v>107</v>
      </c>
      <c r="K44" s="20" t="s">
        <v>107</v>
      </c>
    </row>
    <row r="45" spans="1:11" s="21" customFormat="1" ht="12.75" customHeight="1">
      <c r="A45" s="22" t="s">
        <v>31</v>
      </c>
      <c r="B45" s="23">
        <v>906</v>
      </c>
      <c r="C45" s="17" t="s">
        <v>62</v>
      </c>
      <c r="D45" s="60" t="s">
        <v>110</v>
      </c>
      <c r="E45" s="17" t="s">
        <v>29</v>
      </c>
      <c r="F45" s="17" t="s">
        <v>32</v>
      </c>
      <c r="G45" s="25">
        <v>86000</v>
      </c>
      <c r="H45" s="20" t="s">
        <v>107</v>
      </c>
      <c r="I45" s="20" t="s">
        <v>107</v>
      </c>
      <c r="J45" s="20" t="s">
        <v>107</v>
      </c>
      <c r="K45" s="20" t="s">
        <v>107</v>
      </c>
    </row>
    <row r="46" spans="1:11" s="21" customFormat="1" ht="12.75" customHeight="1">
      <c r="A46" s="27" t="s">
        <v>104</v>
      </c>
      <c r="B46" s="23">
        <v>906</v>
      </c>
      <c r="C46" s="17" t="s">
        <v>62</v>
      </c>
      <c r="D46" s="60" t="s">
        <v>110</v>
      </c>
      <c r="E46" s="17" t="s">
        <v>29</v>
      </c>
      <c r="F46" s="17" t="s">
        <v>36</v>
      </c>
      <c r="G46" s="25">
        <v>26000</v>
      </c>
      <c r="H46" s="20" t="s">
        <v>107</v>
      </c>
      <c r="I46" s="20" t="s">
        <v>107</v>
      </c>
      <c r="J46" s="20" t="s">
        <v>107</v>
      </c>
      <c r="K46" s="20" t="s">
        <v>107</v>
      </c>
    </row>
    <row r="47" spans="1:11" s="35" customFormat="1" ht="12.75">
      <c r="A47" s="15" t="s">
        <v>48</v>
      </c>
      <c r="B47" s="16">
        <v>906</v>
      </c>
      <c r="C47" s="19" t="s">
        <v>62</v>
      </c>
      <c r="D47" s="59" t="s">
        <v>64</v>
      </c>
      <c r="E47" s="19" t="s">
        <v>42</v>
      </c>
      <c r="F47" s="19" t="s">
        <v>49</v>
      </c>
      <c r="G47" s="20">
        <f>SUM(G48)</f>
        <v>440000</v>
      </c>
      <c r="H47" s="20" t="s">
        <v>107</v>
      </c>
      <c r="I47" s="20" t="s">
        <v>107</v>
      </c>
      <c r="J47" s="20" t="s">
        <v>107</v>
      </c>
      <c r="K47" s="20" t="s">
        <v>107</v>
      </c>
    </row>
    <row r="48" spans="1:11" s="21" customFormat="1" ht="11.25">
      <c r="A48" s="22" t="s">
        <v>50</v>
      </c>
      <c r="B48" s="23">
        <v>906</v>
      </c>
      <c r="C48" s="17" t="s">
        <v>62</v>
      </c>
      <c r="D48" s="60" t="s">
        <v>64</v>
      </c>
      <c r="E48" s="17" t="s">
        <v>42</v>
      </c>
      <c r="F48" s="17" t="s">
        <v>51</v>
      </c>
      <c r="G48" s="25">
        <v>440000</v>
      </c>
      <c r="H48" s="20" t="s">
        <v>107</v>
      </c>
      <c r="I48" s="20" t="s">
        <v>107</v>
      </c>
      <c r="J48" s="20" t="s">
        <v>107</v>
      </c>
      <c r="K48" s="20" t="s">
        <v>107</v>
      </c>
    </row>
    <row r="49" spans="1:11" s="21" customFormat="1" ht="12.75">
      <c r="A49" s="15" t="s">
        <v>28</v>
      </c>
      <c r="B49" s="16">
        <v>906</v>
      </c>
      <c r="C49" s="17" t="s">
        <v>62</v>
      </c>
      <c r="D49" s="59" t="s">
        <v>63</v>
      </c>
      <c r="E49" s="19" t="s">
        <v>29</v>
      </c>
      <c r="F49" s="19" t="s">
        <v>30</v>
      </c>
      <c r="G49" s="20">
        <f>G50+G51+G52</f>
        <v>7430000</v>
      </c>
      <c r="H49" s="20" t="s">
        <v>107</v>
      </c>
      <c r="I49" s="20" t="s">
        <v>107</v>
      </c>
      <c r="J49" s="20" t="s">
        <v>107</v>
      </c>
      <c r="K49" s="20" t="s">
        <v>107</v>
      </c>
    </row>
    <row r="50" spans="1:11" s="21" customFormat="1" ht="11.25">
      <c r="A50" s="22" t="s">
        <v>31</v>
      </c>
      <c r="B50" s="23">
        <v>906</v>
      </c>
      <c r="C50" s="17" t="s">
        <v>62</v>
      </c>
      <c r="D50" s="60" t="s">
        <v>63</v>
      </c>
      <c r="E50" s="17" t="s">
        <v>29</v>
      </c>
      <c r="F50" s="17" t="s">
        <v>32</v>
      </c>
      <c r="G50" s="25">
        <v>5700000</v>
      </c>
      <c r="H50" s="20" t="s">
        <v>107</v>
      </c>
      <c r="I50" s="20" t="s">
        <v>107</v>
      </c>
      <c r="J50" s="20" t="s">
        <v>107</v>
      </c>
      <c r="K50" s="20" t="s">
        <v>107</v>
      </c>
    </row>
    <row r="51" spans="1:11" s="21" customFormat="1" ht="12.75" customHeight="1">
      <c r="A51" s="22" t="s">
        <v>33</v>
      </c>
      <c r="B51" s="23">
        <v>906</v>
      </c>
      <c r="C51" s="17" t="s">
        <v>62</v>
      </c>
      <c r="D51" s="60" t="s">
        <v>63</v>
      </c>
      <c r="E51" s="17" t="s">
        <v>29</v>
      </c>
      <c r="F51" s="17" t="s">
        <v>34</v>
      </c>
      <c r="G51" s="25">
        <v>19200</v>
      </c>
      <c r="H51" s="20" t="s">
        <v>107</v>
      </c>
      <c r="I51" s="20" t="s">
        <v>107</v>
      </c>
      <c r="J51" s="20" t="s">
        <v>107</v>
      </c>
      <c r="K51" s="20" t="s">
        <v>107</v>
      </c>
    </row>
    <row r="52" spans="1:11" s="29" customFormat="1" ht="11.25" customHeight="1">
      <c r="A52" s="27" t="s">
        <v>104</v>
      </c>
      <c r="B52" s="23">
        <v>906</v>
      </c>
      <c r="C52" s="17" t="s">
        <v>62</v>
      </c>
      <c r="D52" s="60" t="s">
        <v>63</v>
      </c>
      <c r="E52" s="17" t="s">
        <v>29</v>
      </c>
      <c r="F52" s="17" t="s">
        <v>36</v>
      </c>
      <c r="G52" s="25">
        <v>1710800</v>
      </c>
      <c r="H52" s="20" t="s">
        <v>107</v>
      </c>
      <c r="I52" s="20" t="s">
        <v>107</v>
      </c>
      <c r="J52" s="20" t="s">
        <v>107</v>
      </c>
      <c r="K52" s="20" t="s">
        <v>107</v>
      </c>
    </row>
    <row r="53" spans="1:11" s="53" customFormat="1" ht="12.75">
      <c r="A53" s="15" t="s">
        <v>37</v>
      </c>
      <c r="B53" s="70">
        <v>906</v>
      </c>
      <c r="C53" s="71" t="s">
        <v>62</v>
      </c>
      <c r="D53" s="71" t="s">
        <v>65</v>
      </c>
      <c r="E53" s="71" t="s">
        <v>38</v>
      </c>
      <c r="F53" s="71" t="s">
        <v>39</v>
      </c>
      <c r="G53" s="72">
        <f>SUM(G54:G54)</f>
        <v>1000</v>
      </c>
      <c r="H53" s="20" t="s">
        <v>107</v>
      </c>
      <c r="I53" s="20" t="s">
        <v>107</v>
      </c>
      <c r="J53" s="20" t="s">
        <v>107</v>
      </c>
      <c r="K53" s="20" t="s">
        <v>107</v>
      </c>
    </row>
    <row r="54" spans="1:11" s="39" customFormat="1" ht="11.25" customHeight="1">
      <c r="A54" s="22" t="s">
        <v>103</v>
      </c>
      <c r="B54" s="73">
        <v>906</v>
      </c>
      <c r="C54" s="74" t="s">
        <v>62</v>
      </c>
      <c r="D54" s="74" t="s">
        <v>65</v>
      </c>
      <c r="E54" s="74" t="s">
        <v>38</v>
      </c>
      <c r="F54" s="74" t="s">
        <v>46</v>
      </c>
      <c r="G54" s="75">
        <v>1000</v>
      </c>
      <c r="H54" s="20" t="s">
        <v>107</v>
      </c>
      <c r="I54" s="20" t="s">
        <v>107</v>
      </c>
      <c r="J54" s="20" t="s">
        <v>107</v>
      </c>
      <c r="K54" s="20" t="s">
        <v>107</v>
      </c>
    </row>
    <row r="55" spans="1:11" s="35" customFormat="1" ht="12.75">
      <c r="A55" s="15" t="s">
        <v>48</v>
      </c>
      <c r="B55" s="16">
        <v>906</v>
      </c>
      <c r="C55" s="19" t="s">
        <v>62</v>
      </c>
      <c r="D55" s="59" t="s">
        <v>65</v>
      </c>
      <c r="E55" s="19" t="s">
        <v>42</v>
      </c>
      <c r="F55" s="19" t="s">
        <v>49</v>
      </c>
      <c r="G55" s="20">
        <f>SUM(G56)</f>
        <v>105700</v>
      </c>
      <c r="H55" s="20" t="s">
        <v>107</v>
      </c>
      <c r="I55" s="20" t="s">
        <v>107</v>
      </c>
      <c r="J55" s="20" t="s">
        <v>107</v>
      </c>
      <c r="K55" s="20" t="s">
        <v>107</v>
      </c>
    </row>
    <row r="56" spans="1:11" s="29" customFormat="1" ht="11.25">
      <c r="A56" s="22" t="s">
        <v>52</v>
      </c>
      <c r="B56" s="23">
        <v>906</v>
      </c>
      <c r="C56" s="17" t="s">
        <v>62</v>
      </c>
      <c r="D56" s="60" t="s">
        <v>65</v>
      </c>
      <c r="E56" s="17" t="s">
        <v>42</v>
      </c>
      <c r="F56" s="17" t="s">
        <v>53</v>
      </c>
      <c r="G56" s="25">
        <v>105700</v>
      </c>
      <c r="H56" s="20" t="s">
        <v>107</v>
      </c>
      <c r="I56" s="20" t="s">
        <v>107</v>
      </c>
      <c r="J56" s="20" t="s">
        <v>107</v>
      </c>
      <c r="K56" s="20" t="s">
        <v>107</v>
      </c>
    </row>
    <row r="57" spans="1:11" s="4" customFormat="1" ht="13.5" customHeight="1">
      <c r="A57" s="15" t="s">
        <v>37</v>
      </c>
      <c r="B57" s="16">
        <v>906</v>
      </c>
      <c r="C57" s="19" t="s">
        <v>62</v>
      </c>
      <c r="D57" s="59" t="s">
        <v>66</v>
      </c>
      <c r="E57" s="19" t="s">
        <v>38</v>
      </c>
      <c r="F57" s="19" t="s">
        <v>39</v>
      </c>
      <c r="G57" s="20">
        <f>G58</f>
        <v>25000</v>
      </c>
      <c r="H57" s="20" t="s">
        <v>107</v>
      </c>
      <c r="I57" s="20" t="s">
        <v>107</v>
      </c>
      <c r="J57" s="20" t="s">
        <v>107</v>
      </c>
      <c r="K57" s="20" t="s">
        <v>107</v>
      </c>
    </row>
    <row r="58" spans="1:11" s="29" customFormat="1" ht="11.25">
      <c r="A58" s="22" t="s">
        <v>40</v>
      </c>
      <c r="B58" s="23">
        <v>906</v>
      </c>
      <c r="C58" s="17" t="s">
        <v>62</v>
      </c>
      <c r="D58" s="60" t="s">
        <v>66</v>
      </c>
      <c r="E58" s="17" t="s">
        <v>38</v>
      </c>
      <c r="F58" s="17" t="s">
        <v>41</v>
      </c>
      <c r="G58" s="25">
        <v>25000</v>
      </c>
      <c r="H58" s="20" t="s">
        <v>107</v>
      </c>
      <c r="I58" s="20" t="s">
        <v>107</v>
      </c>
      <c r="J58" s="20" t="s">
        <v>107</v>
      </c>
      <c r="K58" s="20" t="s">
        <v>107</v>
      </c>
    </row>
    <row r="59" spans="1:11" s="29" customFormat="1" ht="11.25">
      <c r="A59" s="30" t="s">
        <v>103</v>
      </c>
      <c r="B59" s="16">
        <v>906</v>
      </c>
      <c r="C59" s="19" t="s">
        <v>62</v>
      </c>
      <c r="D59" s="59" t="s">
        <v>67</v>
      </c>
      <c r="E59" s="19" t="s">
        <v>113</v>
      </c>
      <c r="F59" s="19" t="s">
        <v>46</v>
      </c>
      <c r="G59" s="87">
        <v>355434.2</v>
      </c>
      <c r="H59" s="20" t="s">
        <v>107</v>
      </c>
      <c r="I59" s="20" t="s">
        <v>107</v>
      </c>
      <c r="J59" s="20" t="s">
        <v>107</v>
      </c>
      <c r="K59" s="20" t="s">
        <v>107</v>
      </c>
    </row>
    <row r="60" spans="1:11" s="29" customFormat="1" ht="11.25">
      <c r="A60" s="30" t="s">
        <v>47</v>
      </c>
      <c r="B60" s="16">
        <v>906</v>
      </c>
      <c r="C60" s="19" t="s">
        <v>62</v>
      </c>
      <c r="D60" s="59" t="s">
        <v>67</v>
      </c>
      <c r="E60" s="19" t="s">
        <v>42</v>
      </c>
      <c r="F60" s="19" t="s">
        <v>102</v>
      </c>
      <c r="G60" s="20">
        <v>30850</v>
      </c>
      <c r="H60" s="20" t="s">
        <v>107</v>
      </c>
      <c r="I60" s="20" t="s">
        <v>107</v>
      </c>
      <c r="J60" s="20" t="s">
        <v>107</v>
      </c>
      <c r="K60" s="20" t="s">
        <v>107</v>
      </c>
    </row>
    <row r="61" spans="1:11" s="29" customFormat="1" ht="11.25">
      <c r="A61" s="30" t="s">
        <v>52</v>
      </c>
      <c r="B61" s="16">
        <v>906</v>
      </c>
      <c r="C61" s="19" t="s">
        <v>62</v>
      </c>
      <c r="D61" s="59" t="s">
        <v>67</v>
      </c>
      <c r="E61" s="19" t="s">
        <v>42</v>
      </c>
      <c r="F61" s="19" t="s">
        <v>53</v>
      </c>
      <c r="G61" s="20">
        <v>48079</v>
      </c>
      <c r="H61" s="20" t="s">
        <v>107</v>
      </c>
      <c r="I61" s="20" t="s">
        <v>107</v>
      </c>
      <c r="J61" s="20" t="s">
        <v>107</v>
      </c>
      <c r="K61" s="20" t="s">
        <v>107</v>
      </c>
    </row>
    <row r="62" spans="1:11" s="29" customFormat="1" ht="12.75">
      <c r="A62" s="15" t="s">
        <v>28</v>
      </c>
      <c r="B62" s="16">
        <v>906</v>
      </c>
      <c r="C62" s="19" t="s">
        <v>62</v>
      </c>
      <c r="D62" s="59" t="s">
        <v>114</v>
      </c>
      <c r="E62" s="19" t="s">
        <v>29</v>
      </c>
      <c r="F62" s="19" t="s">
        <v>30</v>
      </c>
      <c r="G62" s="20">
        <v>25900</v>
      </c>
      <c r="H62" s="20" t="s">
        <v>107</v>
      </c>
      <c r="I62" s="20" t="s">
        <v>107</v>
      </c>
      <c r="J62" s="20" t="s">
        <v>107</v>
      </c>
      <c r="K62" s="20" t="s">
        <v>107</v>
      </c>
    </row>
    <row r="63" spans="1:11" s="29" customFormat="1" ht="11.25">
      <c r="A63" s="22" t="s">
        <v>31</v>
      </c>
      <c r="B63" s="23">
        <v>906</v>
      </c>
      <c r="C63" s="17" t="s">
        <v>62</v>
      </c>
      <c r="D63" s="60" t="s">
        <v>114</v>
      </c>
      <c r="E63" s="17" t="s">
        <v>29</v>
      </c>
      <c r="F63" s="17" t="s">
        <v>32</v>
      </c>
      <c r="G63" s="89">
        <v>19897.74</v>
      </c>
      <c r="H63" s="20" t="s">
        <v>107</v>
      </c>
      <c r="I63" s="20" t="s">
        <v>107</v>
      </c>
      <c r="J63" s="20" t="s">
        <v>107</v>
      </c>
      <c r="K63" s="20" t="s">
        <v>107</v>
      </c>
    </row>
    <row r="64" spans="1:11" s="29" customFormat="1" ht="11.25">
      <c r="A64" s="27" t="s">
        <v>104</v>
      </c>
      <c r="B64" s="23">
        <v>906</v>
      </c>
      <c r="C64" s="17" t="s">
        <v>62</v>
      </c>
      <c r="D64" s="60" t="s">
        <v>114</v>
      </c>
      <c r="E64" s="17" t="s">
        <v>29</v>
      </c>
      <c r="F64" s="17" t="s">
        <v>36</v>
      </c>
      <c r="G64" s="89">
        <v>6002.26</v>
      </c>
      <c r="H64" s="20" t="s">
        <v>107</v>
      </c>
      <c r="I64" s="20" t="s">
        <v>107</v>
      </c>
      <c r="J64" s="20" t="s">
        <v>107</v>
      </c>
      <c r="K64" s="20" t="s">
        <v>107</v>
      </c>
    </row>
    <row r="65" spans="1:11" s="29" customFormat="1" ht="11.25">
      <c r="A65" s="30" t="s">
        <v>103</v>
      </c>
      <c r="B65" s="16">
        <v>906</v>
      </c>
      <c r="C65" s="19" t="s">
        <v>62</v>
      </c>
      <c r="D65" s="59" t="s">
        <v>115</v>
      </c>
      <c r="E65" s="19" t="s">
        <v>113</v>
      </c>
      <c r="F65" s="19" t="s">
        <v>46</v>
      </c>
      <c r="G65" s="20">
        <v>355300</v>
      </c>
      <c r="H65" s="20" t="s">
        <v>107</v>
      </c>
      <c r="I65" s="20" t="s">
        <v>107</v>
      </c>
      <c r="J65" s="20" t="s">
        <v>107</v>
      </c>
      <c r="K65" s="20" t="s">
        <v>107</v>
      </c>
    </row>
    <row r="66" spans="1:11" s="29" customFormat="1" ht="11.25">
      <c r="A66" s="30" t="s">
        <v>52</v>
      </c>
      <c r="B66" s="16">
        <v>906</v>
      </c>
      <c r="C66" s="19" t="s">
        <v>62</v>
      </c>
      <c r="D66" s="59" t="s">
        <v>115</v>
      </c>
      <c r="E66" s="19" t="s">
        <v>42</v>
      </c>
      <c r="F66" s="19" t="s">
        <v>53</v>
      </c>
      <c r="G66" s="20">
        <v>48078</v>
      </c>
      <c r="H66" s="20" t="s">
        <v>107</v>
      </c>
      <c r="I66" s="20" t="s">
        <v>107</v>
      </c>
      <c r="J66" s="20" t="s">
        <v>107</v>
      </c>
      <c r="K66" s="20" t="s">
        <v>107</v>
      </c>
    </row>
    <row r="67" spans="1:11" s="29" customFormat="1" ht="11.25">
      <c r="A67" s="30" t="s">
        <v>47</v>
      </c>
      <c r="B67" s="16">
        <v>906</v>
      </c>
      <c r="C67" s="19" t="s">
        <v>62</v>
      </c>
      <c r="D67" s="59" t="s">
        <v>68</v>
      </c>
      <c r="E67" s="19" t="s">
        <v>42</v>
      </c>
      <c r="F67" s="19" t="s">
        <v>102</v>
      </c>
      <c r="G67" s="20">
        <v>30850</v>
      </c>
      <c r="H67" s="20" t="s">
        <v>107</v>
      </c>
      <c r="I67" s="20" t="s">
        <v>107</v>
      </c>
      <c r="J67" s="20" t="s">
        <v>107</v>
      </c>
      <c r="K67" s="20" t="s">
        <v>107</v>
      </c>
    </row>
    <row r="68" spans="1:11" s="29" customFormat="1" ht="11.25">
      <c r="A68" s="30" t="s">
        <v>47</v>
      </c>
      <c r="B68" s="16">
        <v>906</v>
      </c>
      <c r="C68" s="19" t="s">
        <v>116</v>
      </c>
      <c r="D68" s="59" t="s">
        <v>117</v>
      </c>
      <c r="E68" s="19" t="s">
        <v>42</v>
      </c>
      <c r="F68" s="19" t="s">
        <v>102</v>
      </c>
      <c r="G68" s="88">
        <v>28221.04</v>
      </c>
      <c r="H68" s="20" t="s">
        <v>107</v>
      </c>
      <c r="I68" s="20" t="s">
        <v>107</v>
      </c>
      <c r="J68" s="20" t="s">
        <v>107</v>
      </c>
      <c r="K68" s="20" t="s">
        <v>107</v>
      </c>
    </row>
    <row r="69" spans="1:11" s="29" customFormat="1" ht="11.25">
      <c r="A69" s="30" t="s">
        <v>50</v>
      </c>
      <c r="B69" s="16">
        <v>906</v>
      </c>
      <c r="C69" s="19" t="s">
        <v>116</v>
      </c>
      <c r="D69" s="59" t="s">
        <v>117</v>
      </c>
      <c r="E69" s="19" t="s">
        <v>42</v>
      </c>
      <c r="F69" s="19" t="s">
        <v>51</v>
      </c>
      <c r="G69" s="88">
        <v>27730.04</v>
      </c>
      <c r="H69" s="20" t="s">
        <v>107</v>
      </c>
      <c r="I69" s="20" t="s">
        <v>107</v>
      </c>
      <c r="J69" s="20" t="s">
        <v>107</v>
      </c>
      <c r="K69" s="20" t="s">
        <v>107</v>
      </c>
    </row>
    <row r="70" spans="1:11" s="29" customFormat="1" ht="11.25">
      <c r="A70" s="30" t="s">
        <v>47</v>
      </c>
      <c r="B70" s="16">
        <v>906</v>
      </c>
      <c r="C70" s="19" t="s">
        <v>116</v>
      </c>
      <c r="D70" s="59" t="s">
        <v>118</v>
      </c>
      <c r="E70" s="19" t="s">
        <v>42</v>
      </c>
      <c r="F70" s="19" t="s">
        <v>102</v>
      </c>
      <c r="G70" s="20">
        <v>3100</v>
      </c>
      <c r="H70" s="20" t="s">
        <v>107</v>
      </c>
      <c r="I70" s="20" t="s">
        <v>107</v>
      </c>
      <c r="J70" s="20" t="s">
        <v>107</v>
      </c>
      <c r="K70" s="20" t="s">
        <v>107</v>
      </c>
    </row>
    <row r="71" spans="1:11" s="29" customFormat="1" ht="11.25">
      <c r="A71" s="30" t="s">
        <v>50</v>
      </c>
      <c r="B71" s="16">
        <v>906</v>
      </c>
      <c r="C71" s="19" t="s">
        <v>116</v>
      </c>
      <c r="D71" s="59" t="s">
        <v>118</v>
      </c>
      <c r="E71" s="19" t="s">
        <v>42</v>
      </c>
      <c r="F71" s="19" t="s">
        <v>51</v>
      </c>
      <c r="G71" s="20">
        <v>1900</v>
      </c>
      <c r="H71" s="20" t="s">
        <v>107</v>
      </c>
      <c r="I71" s="20" t="s">
        <v>107</v>
      </c>
      <c r="J71" s="20" t="s">
        <v>107</v>
      </c>
      <c r="K71" s="20" t="s">
        <v>107</v>
      </c>
    </row>
    <row r="72" spans="1:11" s="29" customFormat="1" ht="11.25">
      <c r="A72" s="30" t="s">
        <v>47</v>
      </c>
      <c r="B72" s="16">
        <v>906</v>
      </c>
      <c r="C72" s="19" t="s">
        <v>116</v>
      </c>
      <c r="D72" s="59" t="s">
        <v>114</v>
      </c>
      <c r="E72" s="19" t="s">
        <v>42</v>
      </c>
      <c r="F72" s="19" t="s">
        <v>102</v>
      </c>
      <c r="G72" s="20">
        <v>6000</v>
      </c>
      <c r="H72" s="20" t="s">
        <v>107</v>
      </c>
      <c r="I72" s="20" t="s">
        <v>107</v>
      </c>
      <c r="J72" s="20" t="s">
        <v>107</v>
      </c>
      <c r="K72" s="20" t="s">
        <v>107</v>
      </c>
    </row>
    <row r="73" spans="1:11" s="29" customFormat="1" ht="11.25">
      <c r="A73" s="30" t="s">
        <v>73</v>
      </c>
      <c r="B73" s="16">
        <v>906</v>
      </c>
      <c r="C73" s="19" t="s">
        <v>116</v>
      </c>
      <c r="D73" s="59" t="s">
        <v>114</v>
      </c>
      <c r="E73" s="19" t="s">
        <v>42</v>
      </c>
      <c r="F73" s="19" t="s">
        <v>71</v>
      </c>
      <c r="G73" s="20">
        <v>2000</v>
      </c>
      <c r="H73" s="20" t="s">
        <v>107</v>
      </c>
      <c r="I73" s="20" t="s">
        <v>107</v>
      </c>
      <c r="J73" s="20" t="s">
        <v>107</v>
      </c>
      <c r="K73" s="20" t="s">
        <v>107</v>
      </c>
    </row>
    <row r="74" spans="1:11" s="29" customFormat="1" ht="11.25">
      <c r="A74" s="30" t="s">
        <v>50</v>
      </c>
      <c r="B74" s="16">
        <v>906</v>
      </c>
      <c r="C74" s="19" t="s">
        <v>116</v>
      </c>
      <c r="D74" s="59" t="s">
        <v>114</v>
      </c>
      <c r="E74" s="19" t="s">
        <v>42</v>
      </c>
      <c r="F74" s="19" t="s">
        <v>51</v>
      </c>
      <c r="G74" s="20">
        <v>5500</v>
      </c>
      <c r="H74" s="20" t="s">
        <v>107</v>
      </c>
      <c r="I74" s="20" t="s">
        <v>107</v>
      </c>
      <c r="J74" s="20" t="s">
        <v>107</v>
      </c>
      <c r="K74" s="20" t="s">
        <v>107</v>
      </c>
    </row>
    <row r="75" spans="1:11" s="29" customFormat="1" ht="11.25">
      <c r="A75" s="30" t="s">
        <v>47</v>
      </c>
      <c r="B75" s="16">
        <v>906</v>
      </c>
      <c r="C75" s="19" t="s">
        <v>116</v>
      </c>
      <c r="D75" s="59" t="s">
        <v>119</v>
      </c>
      <c r="E75" s="19" t="s">
        <v>42</v>
      </c>
      <c r="F75" s="19" t="s">
        <v>102</v>
      </c>
      <c r="G75" s="20">
        <v>500</v>
      </c>
      <c r="H75" s="20" t="s">
        <v>107</v>
      </c>
      <c r="I75" s="20" t="s">
        <v>107</v>
      </c>
      <c r="J75" s="20" t="s">
        <v>107</v>
      </c>
      <c r="K75" s="20" t="s">
        <v>107</v>
      </c>
    </row>
    <row r="76" spans="1:11" s="29" customFormat="1" ht="11.25">
      <c r="A76" s="30" t="s">
        <v>73</v>
      </c>
      <c r="B76" s="16">
        <v>906</v>
      </c>
      <c r="C76" s="19" t="s">
        <v>116</v>
      </c>
      <c r="D76" s="59" t="s">
        <v>119</v>
      </c>
      <c r="E76" s="19" t="s">
        <v>42</v>
      </c>
      <c r="F76" s="19" t="s">
        <v>71</v>
      </c>
      <c r="G76" s="20">
        <v>7000</v>
      </c>
      <c r="H76" s="20" t="s">
        <v>107</v>
      </c>
      <c r="I76" s="20" t="s">
        <v>107</v>
      </c>
      <c r="J76" s="20" t="s">
        <v>107</v>
      </c>
      <c r="K76" s="20" t="s">
        <v>107</v>
      </c>
    </row>
    <row r="77" spans="1:11" s="29" customFormat="1" ht="11.25">
      <c r="A77" s="30" t="s">
        <v>50</v>
      </c>
      <c r="B77" s="16">
        <v>906</v>
      </c>
      <c r="C77" s="19" t="s">
        <v>116</v>
      </c>
      <c r="D77" s="59" t="s">
        <v>119</v>
      </c>
      <c r="E77" s="19" t="s">
        <v>42</v>
      </c>
      <c r="F77" s="19" t="s">
        <v>51</v>
      </c>
      <c r="G77" s="20">
        <v>20500</v>
      </c>
      <c r="H77" s="20" t="s">
        <v>107</v>
      </c>
      <c r="I77" s="20" t="s">
        <v>107</v>
      </c>
      <c r="J77" s="20" t="s">
        <v>107</v>
      </c>
      <c r="K77" s="20" t="s">
        <v>107</v>
      </c>
    </row>
    <row r="78" spans="1:11" s="1" customFormat="1" ht="11.25">
      <c r="A78" s="30" t="s">
        <v>54</v>
      </c>
      <c r="B78" s="6"/>
      <c r="C78" s="31"/>
      <c r="D78" s="31"/>
      <c r="E78" s="31"/>
      <c r="F78" s="31"/>
      <c r="G78" s="88">
        <f>SUM(G57,G55,G53,G49,G47,G39,G33,G29,G31,G44,G37,G59,G63,G65,G68,G69,G70,G71,G72,G73,G75,G76,G42,G66,G64,G61,G67,G60,G74,G77)</f>
        <v>10970342.279999997</v>
      </c>
      <c r="H78" s="20"/>
      <c r="I78" s="20"/>
      <c r="J78" s="20"/>
      <c r="K78" s="20"/>
    </row>
    <row r="79" spans="1:11" ht="12.75">
      <c r="A79" s="79"/>
      <c r="B79" s="79"/>
      <c r="C79" s="79"/>
      <c r="D79" s="79"/>
      <c r="E79" s="79"/>
      <c r="F79" s="79"/>
      <c r="G79" s="80"/>
      <c r="H79" s="79"/>
      <c r="I79" s="79"/>
      <c r="J79" s="79"/>
      <c r="K79" s="79"/>
    </row>
    <row r="80" spans="1:11" ht="13.5" customHeight="1">
      <c r="A80" s="79"/>
      <c r="B80" s="79"/>
      <c r="C80" s="79"/>
      <c r="D80" s="79"/>
      <c r="E80" s="81"/>
      <c r="F80" s="79"/>
      <c r="G80" s="79"/>
      <c r="H80" s="79"/>
      <c r="I80" s="79"/>
      <c r="J80" s="82"/>
      <c r="K80" s="79"/>
    </row>
    <row r="81" spans="1:11" s="1" customFormat="1" ht="11.25">
      <c r="A81" s="7" t="s">
        <v>55</v>
      </c>
      <c r="B81" s="33"/>
      <c r="C81" s="33" t="s">
        <v>100</v>
      </c>
      <c r="D81" s="7"/>
      <c r="E81" s="7"/>
      <c r="F81" s="7"/>
      <c r="G81" s="7"/>
      <c r="H81" s="7" t="s">
        <v>57</v>
      </c>
      <c r="I81" s="7"/>
      <c r="J81" s="33"/>
      <c r="K81" s="7" t="s">
        <v>101</v>
      </c>
    </row>
    <row r="82" spans="1:11" s="1" customFormat="1" ht="11.25">
      <c r="A82" s="7"/>
      <c r="B82" s="83" t="s">
        <v>58</v>
      </c>
      <c r="C82" s="7"/>
      <c r="D82" s="7"/>
      <c r="E82" s="7"/>
      <c r="F82" s="7"/>
      <c r="G82" s="7"/>
      <c r="H82" s="7"/>
      <c r="I82" s="7"/>
      <c r="J82" s="83" t="s">
        <v>58</v>
      </c>
      <c r="K82" s="7"/>
    </row>
    <row r="83" spans="1:11" s="1" customFormat="1" ht="11.25">
      <c r="A83" s="103" t="s">
        <v>106</v>
      </c>
      <c r="B83" s="103"/>
      <c r="C83" s="7"/>
      <c r="D83" s="7"/>
      <c r="E83" s="7"/>
      <c r="F83" s="7"/>
      <c r="G83" s="7"/>
      <c r="H83" s="7"/>
      <c r="I83" s="7"/>
      <c r="J83" s="7"/>
      <c r="K83" s="7"/>
    </row>
    <row r="84" s="1" customFormat="1" ht="11.25"/>
  </sheetData>
  <mergeCells count="17">
    <mergeCell ref="F4:I4"/>
    <mergeCell ref="G6:I6"/>
    <mergeCell ref="F8:K8"/>
    <mergeCell ref="F9:K9"/>
    <mergeCell ref="D15:F15"/>
    <mergeCell ref="I17:J17"/>
    <mergeCell ref="I18:J18"/>
    <mergeCell ref="F10:K10"/>
    <mergeCell ref="F11:K11"/>
    <mergeCell ref="F12:K12"/>
    <mergeCell ref="D14:F14"/>
    <mergeCell ref="D16:F16"/>
    <mergeCell ref="A83:B83"/>
    <mergeCell ref="I23:J23"/>
    <mergeCell ref="A26:A27"/>
    <mergeCell ref="B26:G26"/>
    <mergeCell ref="H26:K2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workbookViewId="0" topLeftCell="A31">
      <selection activeCell="G34" sqref="G34"/>
    </sheetView>
  </sheetViews>
  <sheetFormatPr defaultColWidth="9.140625" defaultRowHeight="12.75"/>
  <cols>
    <col min="1" max="1" width="32.421875" style="0" customWidth="1"/>
    <col min="2" max="2" width="14.57421875" style="0" customWidth="1"/>
    <col min="3" max="3" width="12.140625" style="0" customWidth="1"/>
    <col min="4" max="4" width="10.00390625" style="0" customWidth="1"/>
    <col min="5" max="5" width="15.851562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5.00390625" style="0" customWidth="1"/>
  </cols>
  <sheetData>
    <row r="1" spans="1:11" s="1" customFormat="1" ht="11.25">
      <c r="A1" s="7"/>
      <c r="B1" s="7"/>
      <c r="C1" s="7"/>
      <c r="D1" s="7"/>
      <c r="E1" s="7"/>
      <c r="F1" s="7" t="s">
        <v>0</v>
      </c>
      <c r="G1" s="7"/>
      <c r="H1" s="7"/>
      <c r="I1" s="7"/>
      <c r="J1" s="7"/>
      <c r="K1" s="7"/>
    </row>
    <row r="2" spans="1:11" s="1" customFormat="1" ht="11.25">
      <c r="A2" s="7"/>
      <c r="B2" s="7"/>
      <c r="C2" s="7"/>
      <c r="D2" s="7"/>
      <c r="E2" s="7"/>
      <c r="F2" s="7" t="s">
        <v>1</v>
      </c>
      <c r="G2" s="7"/>
      <c r="H2" s="7"/>
      <c r="I2" s="7"/>
      <c r="J2" s="7"/>
      <c r="K2" s="7"/>
    </row>
    <row r="3" spans="1:11" s="1" customFormat="1" ht="11.25">
      <c r="A3" s="7"/>
      <c r="B3" s="7"/>
      <c r="C3" s="7"/>
      <c r="D3" s="7"/>
      <c r="E3" s="7"/>
      <c r="F3" s="7" t="s">
        <v>2</v>
      </c>
      <c r="G3" s="7"/>
      <c r="H3" s="7"/>
      <c r="I3" s="7"/>
      <c r="J3" s="7"/>
      <c r="K3" s="7"/>
    </row>
    <row r="4" spans="1:11" s="1" customFormat="1" ht="11.25">
      <c r="A4" s="7"/>
      <c r="B4" s="7"/>
      <c r="C4" s="7"/>
      <c r="D4" s="7"/>
      <c r="E4" s="7"/>
      <c r="F4" s="90"/>
      <c r="G4" s="90"/>
      <c r="H4" s="90"/>
      <c r="I4" s="90"/>
      <c r="J4" s="7" t="s">
        <v>3</v>
      </c>
      <c r="K4" s="7"/>
    </row>
    <row r="5" spans="1:11" s="1" customFormat="1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" customFormat="1" ht="11.25">
      <c r="A6" s="7"/>
      <c r="B6" s="7"/>
      <c r="C6" s="7"/>
      <c r="D6" s="7"/>
      <c r="E6" s="7"/>
      <c r="F6" s="7" t="s">
        <v>4</v>
      </c>
      <c r="G6" s="90"/>
      <c r="H6" s="90"/>
      <c r="I6" s="90"/>
      <c r="J6" s="7" t="s">
        <v>105</v>
      </c>
      <c r="K6" s="7"/>
    </row>
    <row r="7" spans="1:11" s="1" customFormat="1" ht="11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1" customFormat="1" ht="11.25">
      <c r="A8" s="7"/>
      <c r="B8" s="7"/>
      <c r="C8" s="7"/>
      <c r="D8" s="7"/>
      <c r="E8" s="7"/>
      <c r="F8" s="103" t="s">
        <v>6</v>
      </c>
      <c r="G8" s="103"/>
      <c r="H8" s="103"/>
      <c r="I8" s="103"/>
      <c r="J8" s="103"/>
      <c r="K8" s="103"/>
    </row>
    <row r="9" spans="1:11" s="1" customFormat="1" ht="11.25">
      <c r="A9" s="7"/>
      <c r="B9" s="7"/>
      <c r="C9" s="7"/>
      <c r="D9" s="7"/>
      <c r="E9" s="7"/>
      <c r="F9" s="108">
        <v>9325000</v>
      </c>
      <c r="G9" s="108"/>
      <c r="H9" s="108"/>
      <c r="I9" s="108"/>
      <c r="J9" s="108"/>
      <c r="K9" s="108"/>
    </row>
    <row r="10" spans="1:11" s="3" customFormat="1" ht="11.25">
      <c r="A10" s="77"/>
      <c r="B10" s="77"/>
      <c r="C10" s="77"/>
      <c r="D10" s="77"/>
      <c r="E10" s="77"/>
      <c r="F10" s="105" t="s">
        <v>7</v>
      </c>
      <c r="G10" s="105"/>
      <c r="H10" s="105"/>
      <c r="I10" s="105"/>
      <c r="J10" s="105"/>
      <c r="K10" s="105"/>
    </row>
    <row r="11" spans="1:11" s="1" customFormat="1" ht="11.25">
      <c r="A11" s="7"/>
      <c r="B11" s="7"/>
      <c r="C11" s="7"/>
      <c r="D11" s="7"/>
      <c r="E11" s="7"/>
      <c r="F11" s="106" t="s">
        <v>111</v>
      </c>
      <c r="G11" s="106"/>
      <c r="H11" s="106"/>
      <c r="I11" s="106"/>
      <c r="J11" s="106"/>
      <c r="K11" s="106"/>
    </row>
    <row r="12" spans="1:11" s="1" customFormat="1" ht="11.25">
      <c r="A12" s="7"/>
      <c r="B12" s="7"/>
      <c r="C12" s="7"/>
      <c r="D12" s="7"/>
      <c r="E12" s="7"/>
      <c r="F12" s="90"/>
      <c r="G12" s="90"/>
      <c r="H12" s="90"/>
      <c r="I12" s="90"/>
      <c r="J12" s="90"/>
      <c r="K12" s="90"/>
    </row>
    <row r="13" spans="1:11" s="1" customFormat="1" ht="17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s="4" customFormat="1" ht="11.25">
      <c r="A14" s="78"/>
      <c r="B14" s="78"/>
      <c r="C14" s="78"/>
      <c r="D14" s="104" t="s">
        <v>8</v>
      </c>
      <c r="E14" s="104"/>
      <c r="F14" s="104"/>
      <c r="G14" s="78"/>
      <c r="H14" s="78"/>
      <c r="I14" s="78"/>
      <c r="J14" s="78"/>
      <c r="K14" s="78"/>
    </row>
    <row r="15" spans="1:11" s="4" customFormat="1" ht="11.25">
      <c r="A15" s="78"/>
      <c r="B15" s="78"/>
      <c r="C15" s="78"/>
      <c r="D15" s="104" t="s">
        <v>9</v>
      </c>
      <c r="E15" s="104"/>
      <c r="F15" s="104"/>
      <c r="G15" s="78"/>
      <c r="H15" s="78"/>
      <c r="I15" s="78"/>
      <c r="J15" s="78"/>
      <c r="K15" s="78"/>
    </row>
    <row r="16" spans="1:11" s="1" customFormat="1" ht="11.25">
      <c r="A16" s="7"/>
      <c r="B16" s="7"/>
      <c r="C16" s="7"/>
      <c r="D16" s="107" t="s">
        <v>108</v>
      </c>
      <c r="E16" s="107"/>
      <c r="F16" s="107"/>
      <c r="G16" s="7"/>
      <c r="H16" s="7"/>
      <c r="I16" s="7"/>
      <c r="J16" s="7"/>
      <c r="K16" s="7"/>
    </row>
    <row r="17" spans="1:11" s="1" customFormat="1" ht="11.25">
      <c r="A17" s="7"/>
      <c r="B17" s="7"/>
      <c r="C17" s="7"/>
      <c r="D17" s="7"/>
      <c r="E17" s="7"/>
      <c r="F17" s="7"/>
      <c r="G17" s="7"/>
      <c r="H17" s="7"/>
      <c r="I17" s="98" t="s">
        <v>10</v>
      </c>
      <c r="J17" s="98"/>
      <c r="K17" s="84">
        <v>41723511</v>
      </c>
    </row>
    <row r="18" spans="1:11" s="1" customFormat="1" ht="11.25">
      <c r="A18" s="7"/>
      <c r="B18" s="7"/>
      <c r="C18" s="7"/>
      <c r="D18" s="7"/>
      <c r="E18" s="7"/>
      <c r="F18" s="7"/>
      <c r="G18" s="7"/>
      <c r="H18" s="7"/>
      <c r="I18" s="98" t="s">
        <v>11</v>
      </c>
      <c r="J18" s="98"/>
      <c r="K18" s="6"/>
    </row>
    <row r="19" spans="1:11" s="1" customFormat="1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s="1" customFormat="1" ht="12.75">
      <c r="A20" s="7"/>
      <c r="B20" s="85" t="s">
        <v>99</v>
      </c>
      <c r="C20" s="85"/>
      <c r="D20" s="85"/>
      <c r="E20" s="85"/>
      <c r="F20" s="85"/>
      <c r="G20" s="85"/>
      <c r="H20" s="85"/>
      <c r="I20" s="85"/>
      <c r="J20" s="86"/>
      <c r="K20" s="7"/>
    </row>
    <row r="21" spans="1:11" s="1" customFormat="1" ht="11.25">
      <c r="A21" s="7"/>
      <c r="B21" s="7"/>
      <c r="C21" s="7"/>
      <c r="D21" s="7" t="s">
        <v>12</v>
      </c>
      <c r="E21" s="7"/>
      <c r="F21" s="7"/>
      <c r="G21" s="7"/>
      <c r="H21" s="7"/>
      <c r="I21" s="7"/>
      <c r="J21" s="7"/>
      <c r="K21" s="7"/>
    </row>
    <row r="22" spans="1:11" s="1" customFormat="1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s="1" customFormat="1" ht="11.25">
      <c r="A23" s="7"/>
      <c r="B23" s="7"/>
      <c r="C23" s="7"/>
      <c r="D23" s="7"/>
      <c r="E23" s="7"/>
      <c r="F23" s="7"/>
      <c r="G23" s="7"/>
      <c r="H23" s="7"/>
      <c r="I23" s="98" t="s">
        <v>13</v>
      </c>
      <c r="J23" s="99"/>
      <c r="K23" s="6">
        <v>383</v>
      </c>
    </row>
    <row r="24" spans="1:11" s="1" customFormat="1" ht="11.25">
      <c r="A24" s="7"/>
      <c r="B24" s="7"/>
      <c r="C24" s="7"/>
      <c r="D24" s="7"/>
      <c r="E24" s="7"/>
      <c r="F24" s="7"/>
      <c r="G24" s="7"/>
      <c r="H24" s="7"/>
      <c r="I24" s="8"/>
      <c r="J24" s="8"/>
      <c r="K24" s="7"/>
    </row>
    <row r="25" spans="1:11" s="1" customFormat="1" ht="11.25">
      <c r="A25" s="7" t="s">
        <v>14</v>
      </c>
      <c r="B25" s="7"/>
      <c r="C25" s="7"/>
      <c r="D25" s="7"/>
      <c r="E25" s="7"/>
      <c r="F25" s="7"/>
      <c r="G25" s="7"/>
      <c r="H25" s="7"/>
      <c r="I25" s="76"/>
      <c r="J25" s="76"/>
      <c r="K25" s="7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10" t="s">
        <v>18</v>
      </c>
      <c r="C27" s="10" t="s">
        <v>19</v>
      </c>
      <c r="D27" s="10" t="s">
        <v>20</v>
      </c>
      <c r="E27" s="10" t="s">
        <v>21</v>
      </c>
      <c r="F27" s="10" t="s">
        <v>22</v>
      </c>
      <c r="G27" s="10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2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9" t="s">
        <v>62</v>
      </c>
      <c r="D29" s="59" t="s">
        <v>70</v>
      </c>
      <c r="E29" s="19" t="s">
        <v>38</v>
      </c>
      <c r="F29" s="19" t="s">
        <v>39</v>
      </c>
      <c r="G29" s="20">
        <f>G30</f>
        <v>5600</v>
      </c>
      <c r="H29" s="20" t="s">
        <v>107</v>
      </c>
      <c r="I29" s="20" t="s">
        <v>107</v>
      </c>
      <c r="J29" s="20" t="s">
        <v>107</v>
      </c>
      <c r="K29" s="20" t="s">
        <v>107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60" t="s">
        <v>70</v>
      </c>
      <c r="E30" s="17" t="s">
        <v>38</v>
      </c>
      <c r="F30" s="17" t="s">
        <v>41</v>
      </c>
      <c r="G30" s="25">
        <v>5600</v>
      </c>
      <c r="H30" s="20" t="s">
        <v>107</v>
      </c>
      <c r="I30" s="20" t="s">
        <v>107</v>
      </c>
      <c r="J30" s="20" t="s">
        <v>107</v>
      </c>
      <c r="K30" s="20" t="s">
        <v>107</v>
      </c>
    </row>
    <row r="31" spans="1:11" s="21" customFormat="1" ht="12.75">
      <c r="A31" s="15" t="s">
        <v>37</v>
      </c>
      <c r="B31" s="16">
        <v>906</v>
      </c>
      <c r="C31" s="19" t="s">
        <v>62</v>
      </c>
      <c r="D31" s="59" t="s">
        <v>70</v>
      </c>
      <c r="E31" s="19" t="s">
        <v>38</v>
      </c>
      <c r="F31" s="19" t="s">
        <v>39</v>
      </c>
      <c r="G31" s="20">
        <v>12000</v>
      </c>
      <c r="H31" s="20" t="s">
        <v>107</v>
      </c>
      <c r="I31" s="20" t="s">
        <v>107</v>
      </c>
      <c r="J31" s="20" t="s">
        <v>107</v>
      </c>
      <c r="K31" s="20" t="s">
        <v>107</v>
      </c>
    </row>
    <row r="32" spans="1:11" s="21" customFormat="1" ht="11.25">
      <c r="A32" s="22" t="s">
        <v>47</v>
      </c>
      <c r="B32" s="23">
        <v>906</v>
      </c>
      <c r="C32" s="17" t="s">
        <v>62</v>
      </c>
      <c r="D32" s="60" t="s">
        <v>70</v>
      </c>
      <c r="E32" s="17" t="s">
        <v>38</v>
      </c>
      <c r="F32" s="17" t="s">
        <v>102</v>
      </c>
      <c r="G32" s="25">
        <v>12000</v>
      </c>
      <c r="H32" s="20" t="s">
        <v>107</v>
      </c>
      <c r="I32" s="20" t="s">
        <v>107</v>
      </c>
      <c r="J32" s="20" t="s">
        <v>107</v>
      </c>
      <c r="K32" s="20" t="s">
        <v>107</v>
      </c>
    </row>
    <row r="33" spans="1:11" s="1" customFormat="1" ht="13.5" customHeight="1">
      <c r="A33" s="15" t="s">
        <v>37</v>
      </c>
      <c r="B33" s="16">
        <v>906</v>
      </c>
      <c r="C33" s="19" t="s">
        <v>62</v>
      </c>
      <c r="D33" s="59" t="s">
        <v>70</v>
      </c>
      <c r="E33" s="19" t="s">
        <v>42</v>
      </c>
      <c r="F33" s="19" t="s">
        <v>39</v>
      </c>
      <c r="G33" s="20">
        <f>SUM(G34:G38)</f>
        <v>1181500</v>
      </c>
      <c r="H33" s="20" t="s">
        <v>107</v>
      </c>
      <c r="I33" s="20" t="s">
        <v>107</v>
      </c>
      <c r="J33" s="20" t="s">
        <v>107</v>
      </c>
      <c r="K33" s="20" t="s">
        <v>107</v>
      </c>
    </row>
    <row r="34" spans="1:11" s="21" customFormat="1" ht="11.25">
      <c r="A34" s="22" t="s">
        <v>43</v>
      </c>
      <c r="B34" s="23">
        <v>906</v>
      </c>
      <c r="C34" s="17" t="s">
        <v>62</v>
      </c>
      <c r="D34" s="60" t="s">
        <v>70</v>
      </c>
      <c r="E34" s="17" t="s">
        <v>42</v>
      </c>
      <c r="F34" s="17" t="s">
        <v>44</v>
      </c>
      <c r="G34" s="25">
        <v>1090000</v>
      </c>
      <c r="H34" s="20" t="s">
        <v>107</v>
      </c>
      <c r="I34" s="20" t="s">
        <v>107</v>
      </c>
      <c r="J34" s="20" t="s">
        <v>107</v>
      </c>
      <c r="K34" s="20" t="s">
        <v>107</v>
      </c>
    </row>
    <row r="35" spans="1:11" s="21" customFormat="1" ht="11.25">
      <c r="A35" s="22" t="s">
        <v>103</v>
      </c>
      <c r="B35" s="23">
        <v>906</v>
      </c>
      <c r="C35" s="17" t="s">
        <v>62</v>
      </c>
      <c r="D35" s="60" t="s">
        <v>70</v>
      </c>
      <c r="E35" s="17" t="s">
        <v>42</v>
      </c>
      <c r="F35" s="17" t="s">
        <v>46</v>
      </c>
      <c r="G35" s="25">
        <v>61000</v>
      </c>
      <c r="H35" s="20" t="s">
        <v>107</v>
      </c>
      <c r="I35" s="20" t="s">
        <v>107</v>
      </c>
      <c r="J35" s="20" t="s">
        <v>107</v>
      </c>
      <c r="K35" s="20" t="s">
        <v>107</v>
      </c>
    </row>
    <row r="36" spans="1:11" s="21" customFormat="1" ht="11.25">
      <c r="A36" s="22" t="s">
        <v>73</v>
      </c>
      <c r="B36" s="23">
        <v>906</v>
      </c>
      <c r="C36" s="17" t="s">
        <v>62</v>
      </c>
      <c r="D36" s="60" t="s">
        <v>70</v>
      </c>
      <c r="E36" s="17" t="s">
        <v>42</v>
      </c>
      <c r="F36" s="17" t="s">
        <v>71</v>
      </c>
      <c r="G36" s="25">
        <v>10000</v>
      </c>
      <c r="H36" s="20" t="s">
        <v>107</v>
      </c>
      <c r="I36" s="20" t="s">
        <v>107</v>
      </c>
      <c r="J36" s="20" t="s">
        <v>107</v>
      </c>
      <c r="K36" s="20" t="s">
        <v>107</v>
      </c>
    </row>
    <row r="37" spans="1:11" s="21" customFormat="1" ht="11.25">
      <c r="A37" s="22" t="s">
        <v>73</v>
      </c>
      <c r="B37" s="23">
        <v>906</v>
      </c>
      <c r="C37" s="17" t="s">
        <v>62</v>
      </c>
      <c r="D37" s="60" t="s">
        <v>70</v>
      </c>
      <c r="E37" s="17" t="s">
        <v>109</v>
      </c>
      <c r="F37" s="17" t="s">
        <v>71</v>
      </c>
      <c r="G37" s="25">
        <v>3000</v>
      </c>
      <c r="H37" s="20" t="s">
        <v>107</v>
      </c>
      <c r="I37" s="20" t="s">
        <v>107</v>
      </c>
      <c r="J37" s="20" t="s">
        <v>107</v>
      </c>
      <c r="K37" s="20" t="s">
        <v>107</v>
      </c>
    </row>
    <row r="38" spans="1:11" s="21" customFormat="1" ht="11.25">
      <c r="A38" s="22" t="s">
        <v>47</v>
      </c>
      <c r="B38" s="25">
        <v>906</v>
      </c>
      <c r="C38" s="17" t="s">
        <v>62</v>
      </c>
      <c r="D38" s="60" t="s">
        <v>70</v>
      </c>
      <c r="E38" s="25">
        <v>244</v>
      </c>
      <c r="F38" s="25">
        <v>226</v>
      </c>
      <c r="G38" s="25">
        <v>17500</v>
      </c>
      <c r="H38" s="20" t="s">
        <v>107</v>
      </c>
      <c r="I38" s="20" t="s">
        <v>107</v>
      </c>
      <c r="J38" s="20" t="s">
        <v>107</v>
      </c>
      <c r="K38" s="20" t="s">
        <v>107</v>
      </c>
    </row>
    <row r="39" spans="1:11" s="35" customFormat="1" ht="12.75">
      <c r="A39" s="15" t="s">
        <v>48</v>
      </c>
      <c r="B39" s="16">
        <v>906</v>
      </c>
      <c r="C39" s="19" t="s">
        <v>62</v>
      </c>
      <c r="D39" s="59" t="s">
        <v>70</v>
      </c>
      <c r="E39" s="19" t="s">
        <v>42</v>
      </c>
      <c r="F39" s="19" t="s">
        <v>49</v>
      </c>
      <c r="G39" s="20">
        <f>SUM(G40)</f>
        <v>122900</v>
      </c>
      <c r="H39" s="20" t="s">
        <v>107</v>
      </c>
      <c r="I39" s="20" t="s">
        <v>107</v>
      </c>
      <c r="J39" s="20" t="s">
        <v>107</v>
      </c>
      <c r="K39" s="20" t="s">
        <v>107</v>
      </c>
    </row>
    <row r="40" spans="1:11" s="21" customFormat="1" ht="12.75" customHeight="1">
      <c r="A40" s="22" t="s">
        <v>50</v>
      </c>
      <c r="B40" s="23">
        <v>906</v>
      </c>
      <c r="C40" s="17" t="s">
        <v>62</v>
      </c>
      <c r="D40" s="60" t="s">
        <v>70</v>
      </c>
      <c r="E40" s="17" t="s">
        <v>42</v>
      </c>
      <c r="F40" s="17" t="s">
        <v>51</v>
      </c>
      <c r="G40" s="25">
        <v>122900</v>
      </c>
      <c r="H40" s="20" t="s">
        <v>107</v>
      </c>
      <c r="I40" s="20" t="s">
        <v>107</v>
      </c>
      <c r="J40" s="20" t="s">
        <v>107</v>
      </c>
      <c r="K40" s="20" t="s">
        <v>107</v>
      </c>
    </row>
    <row r="41" spans="1:11" s="21" customFormat="1" ht="12.75" customHeight="1">
      <c r="A41" s="15" t="s">
        <v>28</v>
      </c>
      <c r="B41" s="16">
        <v>906</v>
      </c>
      <c r="C41" s="17" t="s">
        <v>62</v>
      </c>
      <c r="D41" s="59" t="s">
        <v>110</v>
      </c>
      <c r="E41" s="19" t="s">
        <v>29</v>
      </c>
      <c r="F41" s="19" t="s">
        <v>30</v>
      </c>
      <c r="G41" s="20">
        <f>G42+G43</f>
        <v>28000</v>
      </c>
      <c r="H41" s="20" t="s">
        <v>107</v>
      </c>
      <c r="I41" s="20" t="s">
        <v>107</v>
      </c>
      <c r="J41" s="20" t="s">
        <v>107</v>
      </c>
      <c r="K41" s="20" t="s">
        <v>107</v>
      </c>
    </row>
    <row r="42" spans="1:11" s="21" customFormat="1" ht="12.75" customHeight="1">
      <c r="A42" s="22" t="s">
        <v>31</v>
      </c>
      <c r="B42" s="23">
        <v>906</v>
      </c>
      <c r="C42" s="17" t="s">
        <v>62</v>
      </c>
      <c r="D42" s="60" t="s">
        <v>110</v>
      </c>
      <c r="E42" s="17" t="s">
        <v>29</v>
      </c>
      <c r="F42" s="17" t="s">
        <v>32</v>
      </c>
      <c r="G42" s="25">
        <v>20000</v>
      </c>
      <c r="H42" s="20" t="s">
        <v>107</v>
      </c>
      <c r="I42" s="20" t="s">
        <v>107</v>
      </c>
      <c r="J42" s="20" t="s">
        <v>107</v>
      </c>
      <c r="K42" s="20" t="s">
        <v>107</v>
      </c>
    </row>
    <row r="43" spans="1:11" s="21" customFormat="1" ht="12.75" customHeight="1">
      <c r="A43" s="27" t="s">
        <v>104</v>
      </c>
      <c r="B43" s="23">
        <v>906</v>
      </c>
      <c r="C43" s="17" t="s">
        <v>62</v>
      </c>
      <c r="D43" s="60" t="s">
        <v>110</v>
      </c>
      <c r="E43" s="17" t="s">
        <v>29</v>
      </c>
      <c r="F43" s="17" t="s">
        <v>36</v>
      </c>
      <c r="G43" s="25">
        <v>8000</v>
      </c>
      <c r="H43" s="20" t="s">
        <v>107</v>
      </c>
      <c r="I43" s="20" t="s">
        <v>107</v>
      </c>
      <c r="J43" s="20" t="s">
        <v>107</v>
      </c>
      <c r="K43" s="20" t="s">
        <v>107</v>
      </c>
    </row>
    <row r="44" spans="1:11" s="35" customFormat="1" ht="12.75">
      <c r="A44" s="15" t="s">
        <v>48</v>
      </c>
      <c r="B44" s="16">
        <v>906</v>
      </c>
      <c r="C44" s="19" t="s">
        <v>62</v>
      </c>
      <c r="D44" s="59" t="s">
        <v>64</v>
      </c>
      <c r="E44" s="19" t="s">
        <v>42</v>
      </c>
      <c r="F44" s="19" t="s">
        <v>49</v>
      </c>
      <c r="G44" s="20">
        <f>SUM(G45)</f>
        <v>440000</v>
      </c>
      <c r="H44" s="20" t="s">
        <v>107</v>
      </c>
      <c r="I44" s="20" t="s">
        <v>107</v>
      </c>
      <c r="J44" s="20" t="s">
        <v>107</v>
      </c>
      <c r="K44" s="20" t="s">
        <v>107</v>
      </c>
    </row>
    <row r="45" spans="1:11" s="21" customFormat="1" ht="11.25">
      <c r="A45" s="22" t="s">
        <v>50</v>
      </c>
      <c r="B45" s="23">
        <v>906</v>
      </c>
      <c r="C45" s="17" t="s">
        <v>62</v>
      </c>
      <c r="D45" s="60" t="s">
        <v>64</v>
      </c>
      <c r="E45" s="17" t="s">
        <v>42</v>
      </c>
      <c r="F45" s="17" t="s">
        <v>51</v>
      </c>
      <c r="G45" s="25">
        <v>440000</v>
      </c>
      <c r="H45" s="20" t="s">
        <v>107</v>
      </c>
      <c r="I45" s="20" t="s">
        <v>107</v>
      </c>
      <c r="J45" s="20" t="s">
        <v>107</v>
      </c>
      <c r="K45" s="20" t="s">
        <v>107</v>
      </c>
    </row>
    <row r="46" spans="1:11" s="21" customFormat="1" ht="12.75">
      <c r="A46" s="15" t="s">
        <v>28</v>
      </c>
      <c r="B46" s="16">
        <v>906</v>
      </c>
      <c r="C46" s="17" t="s">
        <v>62</v>
      </c>
      <c r="D46" s="59" t="s">
        <v>63</v>
      </c>
      <c r="E46" s="19" t="s">
        <v>29</v>
      </c>
      <c r="F46" s="19" t="s">
        <v>30</v>
      </c>
      <c r="G46" s="20">
        <f>G47+G48+G49</f>
        <v>7430000</v>
      </c>
      <c r="H46" s="20" t="s">
        <v>107</v>
      </c>
      <c r="I46" s="20" t="s">
        <v>107</v>
      </c>
      <c r="J46" s="20" t="s">
        <v>107</v>
      </c>
      <c r="K46" s="20" t="s">
        <v>107</v>
      </c>
    </row>
    <row r="47" spans="1:11" s="21" customFormat="1" ht="11.25">
      <c r="A47" s="22" t="s">
        <v>31</v>
      </c>
      <c r="B47" s="23">
        <v>906</v>
      </c>
      <c r="C47" s="17" t="s">
        <v>62</v>
      </c>
      <c r="D47" s="60" t="s">
        <v>63</v>
      </c>
      <c r="E47" s="17" t="s">
        <v>29</v>
      </c>
      <c r="F47" s="17" t="s">
        <v>32</v>
      </c>
      <c r="G47" s="25">
        <v>5700000</v>
      </c>
      <c r="H47" s="20" t="s">
        <v>107</v>
      </c>
      <c r="I47" s="20" t="s">
        <v>107</v>
      </c>
      <c r="J47" s="20" t="s">
        <v>107</v>
      </c>
      <c r="K47" s="20" t="s">
        <v>107</v>
      </c>
    </row>
    <row r="48" spans="1:11" s="21" customFormat="1" ht="12.75" customHeight="1">
      <c r="A48" s="22" t="s">
        <v>33</v>
      </c>
      <c r="B48" s="23">
        <v>906</v>
      </c>
      <c r="C48" s="17" t="s">
        <v>62</v>
      </c>
      <c r="D48" s="60" t="s">
        <v>63</v>
      </c>
      <c r="E48" s="17" t="s">
        <v>29</v>
      </c>
      <c r="F48" s="17" t="s">
        <v>34</v>
      </c>
      <c r="G48" s="25">
        <v>19200</v>
      </c>
      <c r="H48" s="20" t="s">
        <v>107</v>
      </c>
      <c r="I48" s="20" t="s">
        <v>107</v>
      </c>
      <c r="J48" s="20" t="s">
        <v>107</v>
      </c>
      <c r="K48" s="20" t="s">
        <v>107</v>
      </c>
    </row>
    <row r="49" spans="1:11" s="29" customFormat="1" ht="11.25" customHeight="1">
      <c r="A49" s="27" t="s">
        <v>104</v>
      </c>
      <c r="B49" s="23">
        <v>906</v>
      </c>
      <c r="C49" s="17" t="s">
        <v>62</v>
      </c>
      <c r="D49" s="60" t="s">
        <v>63</v>
      </c>
      <c r="E49" s="17" t="s">
        <v>29</v>
      </c>
      <c r="F49" s="17" t="s">
        <v>36</v>
      </c>
      <c r="G49" s="25">
        <v>1710800</v>
      </c>
      <c r="H49" s="20" t="s">
        <v>107</v>
      </c>
      <c r="I49" s="20" t="s">
        <v>107</v>
      </c>
      <c r="J49" s="20" t="s">
        <v>107</v>
      </c>
      <c r="K49" s="20" t="s">
        <v>107</v>
      </c>
    </row>
    <row r="50" spans="1:11" s="53" customFormat="1" ht="12.75">
      <c r="A50" s="15" t="s">
        <v>37</v>
      </c>
      <c r="B50" s="70">
        <v>906</v>
      </c>
      <c r="C50" s="71" t="s">
        <v>62</v>
      </c>
      <c r="D50" s="71" t="s">
        <v>65</v>
      </c>
      <c r="E50" s="71" t="s">
        <v>38</v>
      </c>
      <c r="F50" s="71" t="s">
        <v>39</v>
      </c>
      <c r="G50" s="72">
        <f>SUM(G51:G51)</f>
        <v>1000</v>
      </c>
      <c r="H50" s="20" t="s">
        <v>107</v>
      </c>
      <c r="I50" s="20" t="s">
        <v>107</v>
      </c>
      <c r="J50" s="20" t="s">
        <v>107</v>
      </c>
      <c r="K50" s="20" t="s">
        <v>107</v>
      </c>
    </row>
    <row r="51" spans="1:11" s="39" customFormat="1" ht="11.25" customHeight="1">
      <c r="A51" s="22" t="s">
        <v>103</v>
      </c>
      <c r="B51" s="73">
        <v>906</v>
      </c>
      <c r="C51" s="74" t="s">
        <v>62</v>
      </c>
      <c r="D51" s="74" t="s">
        <v>65</v>
      </c>
      <c r="E51" s="74" t="s">
        <v>38</v>
      </c>
      <c r="F51" s="74" t="s">
        <v>46</v>
      </c>
      <c r="G51" s="75">
        <v>1000</v>
      </c>
      <c r="H51" s="20" t="s">
        <v>107</v>
      </c>
      <c r="I51" s="20" t="s">
        <v>107</v>
      </c>
      <c r="J51" s="20" t="s">
        <v>107</v>
      </c>
      <c r="K51" s="20" t="s">
        <v>107</v>
      </c>
    </row>
    <row r="52" spans="1:11" s="35" customFormat="1" ht="12.75">
      <c r="A52" s="15" t="s">
        <v>48</v>
      </c>
      <c r="B52" s="16">
        <v>906</v>
      </c>
      <c r="C52" s="19" t="s">
        <v>62</v>
      </c>
      <c r="D52" s="59" t="s">
        <v>65</v>
      </c>
      <c r="E52" s="19" t="s">
        <v>42</v>
      </c>
      <c r="F52" s="19" t="s">
        <v>49</v>
      </c>
      <c r="G52" s="20">
        <f>SUM(G53)</f>
        <v>79000</v>
      </c>
      <c r="H52" s="20" t="s">
        <v>107</v>
      </c>
      <c r="I52" s="20" t="s">
        <v>107</v>
      </c>
      <c r="J52" s="20" t="s">
        <v>107</v>
      </c>
      <c r="K52" s="20" t="s">
        <v>107</v>
      </c>
    </row>
    <row r="53" spans="1:11" s="29" customFormat="1" ht="11.25">
      <c r="A53" s="22" t="s">
        <v>52</v>
      </c>
      <c r="B53" s="23">
        <v>906</v>
      </c>
      <c r="C53" s="17" t="s">
        <v>62</v>
      </c>
      <c r="D53" s="60" t="s">
        <v>65</v>
      </c>
      <c r="E53" s="17" t="s">
        <v>42</v>
      </c>
      <c r="F53" s="17" t="s">
        <v>53</v>
      </c>
      <c r="G53" s="25">
        <v>79000</v>
      </c>
      <c r="H53" s="20" t="s">
        <v>107</v>
      </c>
      <c r="I53" s="20" t="s">
        <v>107</v>
      </c>
      <c r="J53" s="20" t="s">
        <v>107</v>
      </c>
      <c r="K53" s="20" t="s">
        <v>107</v>
      </c>
    </row>
    <row r="54" spans="1:11" s="4" customFormat="1" ht="13.5" customHeight="1">
      <c r="A54" s="15" t="s">
        <v>37</v>
      </c>
      <c r="B54" s="16">
        <v>906</v>
      </c>
      <c r="C54" s="19" t="s">
        <v>62</v>
      </c>
      <c r="D54" s="59" t="s">
        <v>66</v>
      </c>
      <c r="E54" s="19" t="s">
        <v>38</v>
      </c>
      <c r="F54" s="19" t="s">
        <v>39</v>
      </c>
      <c r="G54" s="20">
        <f>G55</f>
        <v>25000</v>
      </c>
      <c r="H54" s="20" t="s">
        <v>107</v>
      </c>
      <c r="I54" s="20" t="s">
        <v>107</v>
      </c>
      <c r="J54" s="20" t="s">
        <v>107</v>
      </c>
      <c r="K54" s="20" t="s">
        <v>107</v>
      </c>
    </row>
    <row r="55" spans="1:11" s="29" customFormat="1" ht="11.25">
      <c r="A55" s="22" t="s">
        <v>40</v>
      </c>
      <c r="B55" s="23">
        <v>906</v>
      </c>
      <c r="C55" s="17" t="s">
        <v>62</v>
      </c>
      <c r="D55" s="60" t="s">
        <v>66</v>
      </c>
      <c r="E55" s="17" t="s">
        <v>38</v>
      </c>
      <c r="F55" s="17" t="s">
        <v>41</v>
      </c>
      <c r="G55" s="25">
        <v>25000</v>
      </c>
      <c r="H55" s="20" t="s">
        <v>107</v>
      </c>
      <c r="I55" s="20" t="s">
        <v>107</v>
      </c>
      <c r="J55" s="20" t="s">
        <v>107</v>
      </c>
      <c r="K55" s="20" t="s">
        <v>107</v>
      </c>
    </row>
    <row r="56" spans="1:11" s="1" customFormat="1" ht="11.25">
      <c r="A56" s="30" t="s">
        <v>54</v>
      </c>
      <c r="B56" s="6"/>
      <c r="C56" s="31"/>
      <c r="D56" s="31"/>
      <c r="E56" s="31"/>
      <c r="F56" s="31"/>
      <c r="G56" s="20">
        <f>SUM(G54,G52,G50,G46,G44,G39,G33,G29,G31,G41)</f>
        <v>9325000</v>
      </c>
      <c r="H56" s="20"/>
      <c r="I56" s="20"/>
      <c r="J56" s="20"/>
      <c r="K56" s="20"/>
    </row>
    <row r="57" spans="1:11" ht="12.75">
      <c r="A57" s="79"/>
      <c r="B57" s="79"/>
      <c r="C57" s="79"/>
      <c r="D57" s="79"/>
      <c r="E57" s="79"/>
      <c r="F57" s="79"/>
      <c r="G57" s="80"/>
      <c r="H57" s="79"/>
      <c r="I57" s="79"/>
      <c r="J57" s="79"/>
      <c r="K57" s="79"/>
    </row>
    <row r="58" spans="1:11" ht="13.5" customHeight="1">
      <c r="A58" s="79"/>
      <c r="B58" s="79"/>
      <c r="C58" s="79"/>
      <c r="D58" s="79"/>
      <c r="E58" s="81"/>
      <c r="F58" s="79"/>
      <c r="G58" s="79"/>
      <c r="H58" s="79"/>
      <c r="I58" s="79"/>
      <c r="J58" s="82"/>
      <c r="K58" s="79"/>
    </row>
    <row r="59" spans="1:11" s="1" customFormat="1" ht="11.25">
      <c r="A59" s="7" t="s">
        <v>55</v>
      </c>
      <c r="B59" s="33"/>
      <c r="C59" s="33" t="s">
        <v>100</v>
      </c>
      <c r="D59" s="7"/>
      <c r="E59" s="7"/>
      <c r="F59" s="7"/>
      <c r="G59" s="7"/>
      <c r="H59" s="7" t="s">
        <v>57</v>
      </c>
      <c r="I59" s="7"/>
      <c r="J59" s="33"/>
      <c r="K59" s="7" t="s">
        <v>101</v>
      </c>
    </row>
    <row r="60" spans="1:11" s="1" customFormat="1" ht="11.25">
      <c r="A60" s="7"/>
      <c r="B60" s="83" t="s">
        <v>58</v>
      </c>
      <c r="C60" s="7"/>
      <c r="D60" s="7"/>
      <c r="E60" s="7"/>
      <c r="F60" s="7"/>
      <c r="G60" s="7"/>
      <c r="H60" s="7"/>
      <c r="I60" s="7"/>
      <c r="J60" s="83" t="s">
        <v>58</v>
      </c>
      <c r="K60" s="7"/>
    </row>
    <row r="61" spans="1:11" s="1" customFormat="1" ht="11.25">
      <c r="A61" s="103" t="s">
        <v>106</v>
      </c>
      <c r="B61" s="103"/>
      <c r="C61" s="7"/>
      <c r="D61" s="7"/>
      <c r="E61" s="7"/>
      <c r="F61" s="7"/>
      <c r="G61" s="7"/>
      <c r="H61" s="7"/>
      <c r="I61" s="7"/>
      <c r="J61" s="7"/>
      <c r="K61" s="7"/>
    </row>
    <row r="62" s="1" customFormat="1" ht="11.25"/>
  </sheetData>
  <mergeCells count="17">
    <mergeCell ref="A61:B61"/>
    <mergeCell ref="I23:J23"/>
    <mergeCell ref="A26:A27"/>
    <mergeCell ref="B26:G26"/>
    <mergeCell ref="H26:K26"/>
    <mergeCell ref="D15:F15"/>
    <mergeCell ref="I17:J17"/>
    <mergeCell ref="I18:J18"/>
    <mergeCell ref="F10:K10"/>
    <mergeCell ref="F11:K11"/>
    <mergeCell ref="F12:K12"/>
    <mergeCell ref="D14:F14"/>
    <mergeCell ref="D16:F16"/>
    <mergeCell ref="F4:I4"/>
    <mergeCell ref="G6:I6"/>
    <mergeCell ref="F8:K8"/>
    <mergeCell ref="F9:K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workbookViewId="0" topLeftCell="A1">
      <selection activeCell="D37" sqref="D37"/>
    </sheetView>
  </sheetViews>
  <sheetFormatPr defaultColWidth="9.140625" defaultRowHeight="12.75"/>
  <cols>
    <col min="1" max="1" width="30.8515625" style="0" customWidth="1"/>
    <col min="2" max="2" width="11.7109375" style="0" customWidth="1"/>
    <col min="4" max="4" width="10.00390625" style="0" customWidth="1"/>
    <col min="5" max="5" width="18.42187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8.28125" style="0" customWidth="1"/>
  </cols>
  <sheetData>
    <row r="1" s="1" customFormat="1" ht="11.25">
      <c r="F1" s="1" t="s">
        <v>0</v>
      </c>
    </row>
    <row r="2" s="1" customFormat="1" ht="11.25">
      <c r="F2" s="1" t="s">
        <v>1</v>
      </c>
    </row>
    <row r="3" s="1" customFormat="1" ht="11.25">
      <c r="F3" s="1" t="s">
        <v>2</v>
      </c>
    </row>
    <row r="4" spans="6:10" s="1" customFormat="1" ht="11.25">
      <c r="F4" s="90"/>
      <c r="G4" s="90"/>
      <c r="H4" s="90"/>
      <c r="I4" s="90"/>
      <c r="J4" s="1" t="s">
        <v>3</v>
      </c>
    </row>
    <row r="5" s="1" customFormat="1" ht="11.25"/>
    <row r="6" spans="6:10" s="1" customFormat="1" ht="11.25">
      <c r="F6" s="1" t="s">
        <v>4</v>
      </c>
      <c r="G6" s="90"/>
      <c r="H6" s="90"/>
      <c r="I6" s="90"/>
      <c r="J6" s="1" t="s">
        <v>5</v>
      </c>
    </row>
    <row r="7" s="1" customFormat="1" ht="11.25"/>
    <row r="8" spans="6:11" s="1" customFormat="1" ht="11.25">
      <c r="F8" s="91" t="s">
        <v>6</v>
      </c>
      <c r="G8" s="91"/>
      <c r="H8" s="91"/>
      <c r="I8" s="91"/>
      <c r="J8" s="91"/>
      <c r="K8" s="91"/>
    </row>
    <row r="9" spans="6:11" s="1" customFormat="1" ht="11.25">
      <c r="F9" s="92">
        <v>30983000</v>
      </c>
      <c r="G9" s="92"/>
      <c r="H9" s="92"/>
      <c r="I9" s="92"/>
      <c r="J9" s="92"/>
      <c r="K9" s="92"/>
    </row>
    <row r="10" spans="6:11" s="3" customFormat="1" ht="11.25">
      <c r="F10" s="93" t="s">
        <v>7</v>
      </c>
      <c r="G10" s="93"/>
      <c r="H10" s="93"/>
      <c r="I10" s="93"/>
      <c r="J10" s="93"/>
      <c r="K10" s="93"/>
    </row>
    <row r="11" spans="6:11" s="1" customFormat="1" ht="11.25">
      <c r="F11" s="92" t="s">
        <v>79</v>
      </c>
      <c r="G11" s="92"/>
      <c r="H11" s="92"/>
      <c r="I11" s="92"/>
      <c r="J11" s="92"/>
      <c r="K11" s="92"/>
    </row>
    <row r="12" spans="6:11" s="1" customFormat="1" ht="11.25">
      <c r="F12" s="90"/>
      <c r="G12" s="90"/>
      <c r="H12" s="90"/>
      <c r="I12" s="90"/>
      <c r="J12" s="90"/>
      <c r="K12" s="90"/>
    </row>
    <row r="13" s="1" customFormat="1" ht="17.25" customHeight="1"/>
    <row r="14" spans="4:6" s="4" customFormat="1" ht="11.25">
      <c r="D14" s="95" t="s">
        <v>8</v>
      </c>
      <c r="E14" s="95"/>
      <c r="F14" s="95"/>
    </row>
    <row r="15" spans="4:6" s="4" customFormat="1" ht="11.25">
      <c r="D15" s="95" t="s">
        <v>9</v>
      </c>
      <c r="E15" s="95"/>
      <c r="F15" s="95"/>
    </row>
    <row r="16" s="1" customFormat="1" ht="11.25"/>
    <row r="17" spans="9:11" s="1" customFormat="1" ht="11.25">
      <c r="I17" s="96" t="s">
        <v>10</v>
      </c>
      <c r="J17" s="96"/>
      <c r="K17" s="5">
        <v>111</v>
      </c>
    </row>
    <row r="18" spans="9:11" s="1" customFormat="1" ht="11.25">
      <c r="I18" s="96" t="s">
        <v>11</v>
      </c>
      <c r="J18" s="96"/>
      <c r="K18" s="6"/>
    </row>
    <row r="19" spans="2:9" s="1" customFormat="1" ht="11.25">
      <c r="B19" s="7"/>
      <c r="C19" s="7"/>
      <c r="D19" s="7"/>
      <c r="E19" s="7"/>
      <c r="F19" s="7"/>
      <c r="G19" s="7"/>
      <c r="H19" s="7"/>
      <c r="I19" s="7"/>
    </row>
    <row r="20" spans="2:9" s="1" customFormat="1" ht="11.25">
      <c r="B20" s="97" t="s">
        <v>80</v>
      </c>
      <c r="C20" s="97"/>
      <c r="D20" s="97"/>
      <c r="E20" s="97"/>
      <c r="F20" s="97"/>
      <c r="G20" s="97"/>
      <c r="H20" s="97"/>
      <c r="I20" s="97"/>
    </row>
    <row r="21" s="1" customFormat="1" ht="11.25">
      <c r="D21" s="1" t="s">
        <v>12</v>
      </c>
    </row>
    <row r="22" s="1" customFormat="1" ht="11.25"/>
    <row r="23" spans="9:11" s="1" customFormat="1" ht="11.25">
      <c r="I23" s="98" t="s">
        <v>13</v>
      </c>
      <c r="J23" s="99"/>
      <c r="K23" s="6">
        <v>383</v>
      </c>
    </row>
    <row r="24" spans="9:11" s="1" customFormat="1" ht="11.25">
      <c r="I24" s="8"/>
      <c r="J24" s="8"/>
      <c r="K24" s="7"/>
    </row>
    <row r="25" spans="1:10" s="1" customFormat="1" ht="11.25">
      <c r="A25" s="1" t="s">
        <v>14</v>
      </c>
      <c r="I25" s="2"/>
      <c r="J25" s="2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9" t="s">
        <v>18</v>
      </c>
      <c r="C27" s="9" t="s">
        <v>19</v>
      </c>
      <c r="D27" s="9" t="s">
        <v>20</v>
      </c>
      <c r="E27" s="9" t="s">
        <v>21</v>
      </c>
      <c r="F27" s="9" t="s">
        <v>22</v>
      </c>
      <c r="G27" s="9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3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7" t="s">
        <v>62</v>
      </c>
      <c r="D29" s="59" t="s">
        <v>70</v>
      </c>
      <c r="E29" s="19" t="s">
        <v>38</v>
      </c>
      <c r="F29" s="19" t="s">
        <v>39</v>
      </c>
      <c r="G29" s="20">
        <f>G30</f>
        <v>34400</v>
      </c>
      <c r="H29" s="20">
        <f>H30</f>
        <v>8600</v>
      </c>
      <c r="I29" s="20">
        <f>I30</f>
        <v>8600</v>
      </c>
      <c r="J29" s="20">
        <f>J30</f>
        <v>8600</v>
      </c>
      <c r="K29" s="20">
        <f>K30</f>
        <v>8600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60" t="s">
        <v>70</v>
      </c>
      <c r="E30" s="17" t="s">
        <v>38</v>
      </c>
      <c r="F30" s="17" t="s">
        <v>41</v>
      </c>
      <c r="G30" s="25">
        <v>34400</v>
      </c>
      <c r="H30" s="28">
        <f>G30/12*3</f>
        <v>8600</v>
      </c>
      <c r="I30" s="28">
        <f>G30/12*3</f>
        <v>8600</v>
      </c>
      <c r="J30" s="28">
        <f>G30/12*3</f>
        <v>8600</v>
      </c>
      <c r="K30" s="28">
        <f>G30/12*3</f>
        <v>8600</v>
      </c>
    </row>
    <row r="31" spans="1:11" s="1" customFormat="1" ht="13.5" customHeight="1">
      <c r="A31" s="15" t="s">
        <v>37</v>
      </c>
      <c r="B31" s="16">
        <v>906</v>
      </c>
      <c r="C31" s="17" t="s">
        <v>62</v>
      </c>
      <c r="D31" s="59" t="s">
        <v>70</v>
      </c>
      <c r="E31" s="19" t="s">
        <v>42</v>
      </c>
      <c r="F31" s="19" t="s">
        <v>39</v>
      </c>
      <c r="G31" s="20">
        <f>SUM(G32:G36)</f>
        <v>7240300</v>
      </c>
      <c r="H31" s="20">
        <f>SUM(H32:H36)</f>
        <v>2552900</v>
      </c>
      <c r="I31" s="20">
        <f>SUM(I32:I36)</f>
        <v>2552900</v>
      </c>
      <c r="J31" s="20">
        <f>SUM(J32:J36)</f>
        <v>1064750</v>
      </c>
      <c r="K31" s="20">
        <f>SUM(K32:K36)</f>
        <v>1064750</v>
      </c>
    </row>
    <row r="32" spans="1:11" s="21" customFormat="1" ht="11.25">
      <c r="A32" s="22" t="s">
        <v>43</v>
      </c>
      <c r="B32" s="23">
        <v>906</v>
      </c>
      <c r="C32" s="17" t="s">
        <v>62</v>
      </c>
      <c r="D32" s="60" t="s">
        <v>70</v>
      </c>
      <c r="E32" s="17" t="s">
        <v>42</v>
      </c>
      <c r="F32" s="17" t="s">
        <v>44</v>
      </c>
      <c r="G32" s="25">
        <v>4220000</v>
      </c>
      <c r="H32" s="28">
        <f>G32/4</f>
        <v>1055000</v>
      </c>
      <c r="I32" s="28">
        <f>G32/4</f>
        <v>1055000</v>
      </c>
      <c r="J32" s="28">
        <f>G32/4</f>
        <v>1055000</v>
      </c>
      <c r="K32" s="28">
        <f>G32/4</f>
        <v>1055000</v>
      </c>
    </row>
    <row r="33" spans="1:11" s="21" customFormat="1" ht="11.25">
      <c r="A33" s="22" t="s">
        <v>96</v>
      </c>
      <c r="B33" s="23">
        <v>906</v>
      </c>
      <c r="C33" s="17" t="s">
        <v>62</v>
      </c>
      <c r="D33" s="60" t="s">
        <v>70</v>
      </c>
      <c r="E33" s="17" t="s">
        <v>42</v>
      </c>
      <c r="F33" s="17" t="s">
        <v>69</v>
      </c>
      <c r="G33" s="25">
        <v>2800000</v>
      </c>
      <c r="H33" s="26">
        <f>G33/2</f>
        <v>1400000</v>
      </c>
      <c r="I33" s="26">
        <f>G33/2</f>
        <v>1400000</v>
      </c>
      <c r="J33" s="26">
        <v>0</v>
      </c>
      <c r="K33" s="26">
        <v>0</v>
      </c>
    </row>
    <row r="34" spans="1:11" s="21" customFormat="1" ht="11.25">
      <c r="A34" s="22" t="s">
        <v>97</v>
      </c>
      <c r="B34" s="23">
        <v>906</v>
      </c>
      <c r="C34" s="17" t="s">
        <v>62</v>
      </c>
      <c r="D34" s="60" t="s">
        <v>70</v>
      </c>
      <c r="E34" s="17" t="s">
        <v>42</v>
      </c>
      <c r="F34" s="17" t="s">
        <v>46</v>
      </c>
      <c r="G34" s="25">
        <v>176300</v>
      </c>
      <c r="H34" s="26">
        <f>G34/2</f>
        <v>88150</v>
      </c>
      <c r="I34" s="26">
        <f>G34/2</f>
        <v>88150</v>
      </c>
      <c r="J34" s="26">
        <v>0</v>
      </c>
      <c r="K34" s="26">
        <v>0</v>
      </c>
    </row>
    <row r="35" spans="1:11" s="21" customFormat="1" ht="11.25">
      <c r="A35" s="22" t="s">
        <v>73</v>
      </c>
      <c r="B35" s="23">
        <v>906</v>
      </c>
      <c r="C35" s="17" t="s">
        <v>62</v>
      </c>
      <c r="D35" s="60" t="s">
        <v>70</v>
      </c>
      <c r="E35" s="17" t="s">
        <v>42</v>
      </c>
      <c r="F35" s="17" t="s">
        <v>71</v>
      </c>
      <c r="G35" s="25">
        <v>5000</v>
      </c>
      <c r="H35" s="26"/>
      <c r="I35" s="26"/>
      <c r="J35" s="26"/>
      <c r="K35" s="26"/>
    </row>
    <row r="36" spans="1:11" s="21" customFormat="1" ht="11.25">
      <c r="A36" s="22" t="s">
        <v>47</v>
      </c>
      <c r="B36" s="25">
        <v>906</v>
      </c>
      <c r="C36" s="17" t="s">
        <v>62</v>
      </c>
      <c r="D36" s="60" t="s">
        <v>70</v>
      </c>
      <c r="E36" s="25">
        <v>244</v>
      </c>
      <c r="F36" s="25">
        <v>226</v>
      </c>
      <c r="G36" s="25">
        <v>39000</v>
      </c>
      <c r="H36" s="25">
        <f>G36/4</f>
        <v>9750</v>
      </c>
      <c r="I36" s="25">
        <f>G36/4</f>
        <v>9750</v>
      </c>
      <c r="J36" s="25">
        <f>G36/4</f>
        <v>9750</v>
      </c>
      <c r="K36" s="25">
        <f>G36/4</f>
        <v>9750</v>
      </c>
    </row>
    <row r="37" spans="1:11" s="35" customFormat="1" ht="12.75">
      <c r="A37" s="15" t="s">
        <v>48</v>
      </c>
      <c r="B37" s="16">
        <v>906</v>
      </c>
      <c r="C37" s="19" t="s">
        <v>62</v>
      </c>
      <c r="D37" s="59" t="s">
        <v>70</v>
      </c>
      <c r="E37" s="19" t="s">
        <v>42</v>
      </c>
      <c r="F37" s="19" t="s">
        <v>49</v>
      </c>
      <c r="G37" s="20">
        <f>SUM(G38)</f>
        <v>688300</v>
      </c>
      <c r="H37" s="20">
        <f>SUM(H38:H40)</f>
        <v>10109585.833333332</v>
      </c>
      <c r="I37" s="20">
        <f>SUM(I38:I40)</f>
        <v>10508306.111111112</v>
      </c>
      <c r="J37" s="20">
        <f>SUM(J38:J40)</f>
        <v>9710865.555555556</v>
      </c>
      <c r="K37" s="20">
        <f>SUM(K38:K40)</f>
        <v>10799542.5</v>
      </c>
    </row>
    <row r="38" spans="1:11" s="21" customFormat="1" ht="12.75" customHeight="1">
      <c r="A38" s="22" t="s">
        <v>50</v>
      </c>
      <c r="B38" s="23">
        <v>906</v>
      </c>
      <c r="C38" s="17" t="s">
        <v>62</v>
      </c>
      <c r="D38" s="60" t="s">
        <v>70</v>
      </c>
      <c r="E38" s="17" t="s">
        <v>42</v>
      </c>
      <c r="F38" s="17" t="s">
        <v>51</v>
      </c>
      <c r="G38" s="25">
        <v>688300</v>
      </c>
      <c r="H38" s="25">
        <f>G38/4</f>
        <v>172075</v>
      </c>
      <c r="I38" s="25">
        <f>H38</f>
        <v>172075</v>
      </c>
      <c r="J38" s="25">
        <f>H38</f>
        <v>172075</v>
      </c>
      <c r="K38" s="25">
        <f>H38</f>
        <v>172075</v>
      </c>
    </row>
    <row r="39" spans="1:11" s="35" customFormat="1" ht="12.75">
      <c r="A39" s="15" t="s">
        <v>48</v>
      </c>
      <c r="B39" s="16">
        <v>906</v>
      </c>
      <c r="C39" s="19" t="s">
        <v>62</v>
      </c>
      <c r="D39" s="59" t="s">
        <v>64</v>
      </c>
      <c r="E39" s="19" t="s">
        <v>42</v>
      </c>
      <c r="F39" s="19" t="s">
        <v>49</v>
      </c>
      <c r="G39" s="20">
        <f>SUM(G40)</f>
        <v>1380000</v>
      </c>
      <c r="H39" s="20">
        <f>SUM(H40:H42)</f>
        <v>9592510.833333332</v>
      </c>
      <c r="I39" s="20">
        <f>SUM(I40:I42)</f>
        <v>9991231.111111112</v>
      </c>
      <c r="J39" s="20">
        <f>SUM(J40:J42)</f>
        <v>9193790.555555556</v>
      </c>
      <c r="K39" s="20">
        <f>SUM(K40:K42)</f>
        <v>10282467.5</v>
      </c>
    </row>
    <row r="40" spans="1:11" s="21" customFormat="1" ht="11.25">
      <c r="A40" s="22" t="s">
        <v>50</v>
      </c>
      <c r="B40" s="23">
        <v>906</v>
      </c>
      <c r="C40" s="17" t="s">
        <v>62</v>
      </c>
      <c r="D40" s="60" t="s">
        <v>64</v>
      </c>
      <c r="E40" s="17" t="s">
        <v>42</v>
      </c>
      <c r="F40" s="17" t="s">
        <v>51</v>
      </c>
      <c r="G40" s="25">
        <v>1380000</v>
      </c>
      <c r="H40" s="25">
        <f>G40/4</f>
        <v>345000</v>
      </c>
      <c r="I40" s="25">
        <f>G40/4</f>
        <v>345000</v>
      </c>
      <c r="J40" s="25">
        <f>G40/4</f>
        <v>345000</v>
      </c>
      <c r="K40" s="25">
        <f>G40/4</f>
        <v>345000</v>
      </c>
    </row>
    <row r="41" spans="1:11" s="21" customFormat="1" ht="12.75">
      <c r="A41" s="15" t="s">
        <v>28</v>
      </c>
      <c r="B41" s="16">
        <v>906</v>
      </c>
      <c r="C41" s="17" t="s">
        <v>62</v>
      </c>
      <c r="D41" s="59" t="s">
        <v>63</v>
      </c>
      <c r="E41" s="19" t="s">
        <v>29</v>
      </c>
      <c r="F41" s="19" t="s">
        <v>30</v>
      </c>
      <c r="G41" s="20">
        <f>SUM(G42:G44)</f>
        <v>21300000</v>
      </c>
      <c r="H41" s="20">
        <f>SUM(H42:H44)</f>
        <v>5227585.833333333</v>
      </c>
      <c r="I41" s="20">
        <f>SUM(I42:I44)</f>
        <v>5626306.111111111</v>
      </c>
      <c r="J41" s="20">
        <f>SUM(J42:J44)</f>
        <v>4828865.555555556</v>
      </c>
      <c r="K41" s="20">
        <f>SUM(K42:K44)</f>
        <v>5617242.5</v>
      </c>
    </row>
    <row r="42" spans="1:11" s="21" customFormat="1" ht="11.25">
      <c r="A42" s="22" t="s">
        <v>31</v>
      </c>
      <c r="B42" s="23">
        <v>906</v>
      </c>
      <c r="C42" s="17" t="s">
        <v>62</v>
      </c>
      <c r="D42" s="60" t="s">
        <v>63</v>
      </c>
      <c r="E42" s="17" t="s">
        <v>29</v>
      </c>
      <c r="F42" s="17" t="s">
        <v>32</v>
      </c>
      <c r="G42" s="25">
        <v>16380000</v>
      </c>
      <c r="H42" s="26">
        <f>(G42-K42)/3</f>
        <v>4019925</v>
      </c>
      <c r="I42" s="26">
        <f>(G42-K42)/3</f>
        <v>4019925</v>
      </c>
      <c r="J42" s="26">
        <f>(G42-K42)/3</f>
        <v>4019925</v>
      </c>
      <c r="K42" s="26">
        <f>G42/4+(G42/4*5.5/100)</f>
        <v>4320225</v>
      </c>
    </row>
    <row r="43" spans="1:11" s="21" customFormat="1" ht="12.75" customHeight="1">
      <c r="A43" s="22" t="s">
        <v>33</v>
      </c>
      <c r="B43" s="23">
        <v>906</v>
      </c>
      <c r="C43" s="17" t="s">
        <v>62</v>
      </c>
      <c r="D43" s="60" t="s">
        <v>63</v>
      </c>
      <c r="E43" s="17" t="s">
        <v>29</v>
      </c>
      <c r="F43" s="17" t="s">
        <v>34</v>
      </c>
      <c r="G43" s="25">
        <v>46000</v>
      </c>
      <c r="H43" s="26">
        <f>G43/4</f>
        <v>11500</v>
      </c>
      <c r="I43" s="26">
        <f>G43/4</f>
        <v>11500</v>
      </c>
      <c r="J43" s="26">
        <f>G43/4</f>
        <v>11500</v>
      </c>
      <c r="K43" s="26">
        <f>G43/4</f>
        <v>11500</v>
      </c>
    </row>
    <row r="44" spans="1:11" s="29" customFormat="1" ht="11.25" customHeight="1">
      <c r="A44" s="27" t="s">
        <v>35</v>
      </c>
      <c r="B44" s="23">
        <v>906</v>
      </c>
      <c r="C44" s="17" t="s">
        <v>62</v>
      </c>
      <c r="D44" s="60" t="s">
        <v>63</v>
      </c>
      <c r="E44" s="17" t="s">
        <v>29</v>
      </c>
      <c r="F44" s="17" t="s">
        <v>36</v>
      </c>
      <c r="G44" s="25">
        <v>4874000</v>
      </c>
      <c r="H44" s="25">
        <f>(G44-K44)/3</f>
        <v>1196160.8333333333</v>
      </c>
      <c r="I44" s="25">
        <f>H44+H44/3</f>
        <v>1594881.111111111</v>
      </c>
      <c r="J44" s="25">
        <f>H44-H44/3</f>
        <v>797440.5555555555</v>
      </c>
      <c r="K44" s="25">
        <f>G44/12*3+(G44/4*5.5/100)</f>
        <v>1285517.5</v>
      </c>
    </row>
    <row r="45" spans="1:11" s="53" customFormat="1" ht="12.75">
      <c r="A45" s="49" t="s">
        <v>48</v>
      </c>
      <c r="B45" s="50">
        <v>906</v>
      </c>
      <c r="C45" s="51" t="s">
        <v>62</v>
      </c>
      <c r="D45" s="51" t="s">
        <v>65</v>
      </c>
      <c r="E45" s="51" t="s">
        <v>38</v>
      </c>
      <c r="F45" s="51" t="s">
        <v>49</v>
      </c>
      <c r="G45" s="52">
        <f>SUM(G46:G46)</f>
        <v>2000</v>
      </c>
      <c r="H45" s="52">
        <f>SUM(H46:H46)</f>
        <v>500</v>
      </c>
      <c r="I45" s="52">
        <f>SUM(I46:I46)</f>
        <v>500</v>
      </c>
      <c r="J45" s="52">
        <f>SUM(J46:J46)</f>
        <v>500</v>
      </c>
      <c r="K45" s="52">
        <f>SUM(K46:K46)</f>
        <v>500</v>
      </c>
    </row>
    <row r="46" spans="1:11" s="39" customFormat="1" ht="11.25" customHeight="1">
      <c r="A46" s="45" t="s">
        <v>52</v>
      </c>
      <c r="B46" s="46">
        <v>906</v>
      </c>
      <c r="C46" s="47" t="s">
        <v>62</v>
      </c>
      <c r="D46" s="47" t="s">
        <v>65</v>
      </c>
      <c r="E46" s="47" t="s">
        <v>38</v>
      </c>
      <c r="F46" s="47" t="s">
        <v>53</v>
      </c>
      <c r="G46" s="48">
        <v>2000</v>
      </c>
      <c r="H46" s="38">
        <f>G46/4</f>
        <v>500</v>
      </c>
      <c r="I46" s="38">
        <f>G46/4</f>
        <v>500</v>
      </c>
      <c r="J46" s="38">
        <f>G46/4</f>
        <v>500</v>
      </c>
      <c r="K46" s="38">
        <f>G46/4</f>
        <v>500</v>
      </c>
    </row>
    <row r="47" spans="1:11" s="35" customFormat="1" ht="12.75">
      <c r="A47" s="15" t="s">
        <v>48</v>
      </c>
      <c r="B47" s="16">
        <v>906</v>
      </c>
      <c r="C47" s="19" t="s">
        <v>62</v>
      </c>
      <c r="D47" s="59" t="s">
        <v>65</v>
      </c>
      <c r="E47" s="19" t="s">
        <v>42</v>
      </c>
      <c r="F47" s="19" t="s">
        <v>49</v>
      </c>
      <c r="G47" s="20">
        <f>SUM(G48)</f>
        <v>278000</v>
      </c>
      <c r="H47" s="36">
        <f>G47/4</f>
        <v>69500</v>
      </c>
      <c r="I47" s="36">
        <f>G47/4</f>
        <v>69500</v>
      </c>
      <c r="J47" s="36">
        <f>G47/4</f>
        <v>69500</v>
      </c>
      <c r="K47" s="36">
        <f>G47/4</f>
        <v>69500</v>
      </c>
    </row>
    <row r="48" spans="1:11" s="29" customFormat="1" ht="11.25">
      <c r="A48" s="22" t="s">
        <v>52</v>
      </c>
      <c r="B48" s="23">
        <v>906</v>
      </c>
      <c r="C48" s="17" t="s">
        <v>62</v>
      </c>
      <c r="D48" s="60" t="s">
        <v>65</v>
      </c>
      <c r="E48" s="17" t="s">
        <v>42</v>
      </c>
      <c r="F48" s="17" t="s">
        <v>53</v>
      </c>
      <c r="G48" s="25">
        <v>278000</v>
      </c>
      <c r="H48" s="26">
        <f>G48/4</f>
        <v>69500</v>
      </c>
      <c r="I48" s="26">
        <f>G48/4</f>
        <v>69500</v>
      </c>
      <c r="J48" s="26">
        <f>G48/4</f>
        <v>69500</v>
      </c>
      <c r="K48" s="26">
        <f>G48/4</f>
        <v>69500</v>
      </c>
    </row>
    <row r="49" spans="1:11" s="4" customFormat="1" ht="13.5" customHeight="1">
      <c r="A49" s="15" t="s">
        <v>37</v>
      </c>
      <c r="B49" s="16">
        <v>906</v>
      </c>
      <c r="C49" s="19" t="s">
        <v>62</v>
      </c>
      <c r="D49" s="59" t="s">
        <v>66</v>
      </c>
      <c r="E49" s="19" t="s">
        <v>38</v>
      </c>
      <c r="F49" s="19" t="s">
        <v>39</v>
      </c>
      <c r="G49" s="20">
        <f>G50</f>
        <v>60000</v>
      </c>
      <c r="H49" s="36">
        <f>G49/4</f>
        <v>15000</v>
      </c>
      <c r="I49" s="36">
        <f>G49/4</f>
        <v>15000</v>
      </c>
      <c r="J49" s="36">
        <f>G49/4</f>
        <v>15000</v>
      </c>
      <c r="K49" s="36">
        <f>G49/4</f>
        <v>15000</v>
      </c>
    </row>
    <row r="50" spans="1:11" s="29" customFormat="1" ht="11.25">
      <c r="A50" s="22" t="s">
        <v>40</v>
      </c>
      <c r="B50" s="23">
        <v>906</v>
      </c>
      <c r="C50" s="17" t="s">
        <v>62</v>
      </c>
      <c r="D50" s="60" t="s">
        <v>66</v>
      </c>
      <c r="E50" s="17" t="s">
        <v>38</v>
      </c>
      <c r="F50" s="17" t="s">
        <v>41</v>
      </c>
      <c r="G50" s="25">
        <v>60000</v>
      </c>
      <c r="H50" s="26">
        <f>G50/4</f>
        <v>15000</v>
      </c>
      <c r="I50" s="26">
        <f>G50/4</f>
        <v>15000</v>
      </c>
      <c r="J50" s="26">
        <f>G50/4</f>
        <v>15000</v>
      </c>
      <c r="K50" s="26">
        <f>G50/4</f>
        <v>15000</v>
      </c>
    </row>
    <row r="51" spans="1:11" s="1" customFormat="1" ht="11.25">
      <c r="A51" s="30" t="s">
        <v>54</v>
      </c>
      <c r="B51" s="6"/>
      <c r="C51" s="31"/>
      <c r="D51" s="31"/>
      <c r="E51" s="31"/>
      <c r="F51" s="31"/>
      <c r="G51" s="20">
        <f>SUM(G49,G47,G45,G41,G39,G37,G31,G29)</f>
        <v>30983000</v>
      </c>
      <c r="H51" s="20">
        <f>SUM(H49,H47,H45,H41,H37,H31,H29)</f>
        <v>17983671.666666664</v>
      </c>
      <c r="I51" s="20">
        <f>SUM(I49,I47,I45,I41,I37,I31,I29)</f>
        <v>18781112.222222224</v>
      </c>
      <c r="J51" s="20">
        <f>SUM(J49,J47,J45,J41,J37,J31,J29)</f>
        <v>15698081.111111112</v>
      </c>
      <c r="K51" s="20">
        <f>SUM(K49,K47,K45,K41,K37,K31,K29)</f>
        <v>17575135</v>
      </c>
    </row>
    <row r="52" ht="12.75">
      <c r="G52" s="32"/>
    </row>
    <row r="53" ht="13.5" customHeight="1"/>
    <row r="54" spans="1:11" s="1" customFormat="1" ht="11.25">
      <c r="A54" s="1" t="s">
        <v>55</v>
      </c>
      <c r="B54" s="33"/>
      <c r="C54" s="33" t="s">
        <v>56</v>
      </c>
      <c r="H54" s="1" t="s">
        <v>57</v>
      </c>
      <c r="J54" s="33"/>
      <c r="K54" s="33"/>
    </row>
    <row r="55" spans="2:10" s="1" customFormat="1" ht="11.25">
      <c r="B55" s="34" t="s">
        <v>58</v>
      </c>
      <c r="J55" s="34" t="s">
        <v>58</v>
      </c>
    </row>
    <row r="56" spans="1:2" s="1" customFormat="1" ht="11.25">
      <c r="A56" s="91" t="s">
        <v>59</v>
      </c>
      <c r="B56" s="91"/>
    </row>
    <row r="57" s="1" customFormat="1" ht="11.25"/>
  </sheetData>
  <mergeCells count="17">
    <mergeCell ref="A56:B56"/>
    <mergeCell ref="I23:J23"/>
    <mergeCell ref="A26:A27"/>
    <mergeCell ref="B26:G26"/>
    <mergeCell ref="H26:K26"/>
    <mergeCell ref="D15:F15"/>
    <mergeCell ref="I17:J17"/>
    <mergeCell ref="I18:J18"/>
    <mergeCell ref="B20:I20"/>
    <mergeCell ref="F10:K10"/>
    <mergeCell ref="F11:K11"/>
    <mergeCell ref="F12:K12"/>
    <mergeCell ref="D14:F14"/>
    <mergeCell ref="F4:I4"/>
    <mergeCell ref="G6:I6"/>
    <mergeCell ref="F8:K8"/>
    <mergeCell ref="F9:K9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A23">
      <selection activeCell="D37" sqref="D37"/>
    </sheetView>
  </sheetViews>
  <sheetFormatPr defaultColWidth="9.140625" defaultRowHeight="12.75"/>
  <cols>
    <col min="1" max="1" width="30.8515625" style="0" customWidth="1"/>
    <col min="2" max="2" width="11.7109375" style="0" customWidth="1"/>
    <col min="4" max="4" width="10.00390625" style="0" customWidth="1"/>
    <col min="5" max="5" width="18.42187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8.28125" style="0" customWidth="1"/>
  </cols>
  <sheetData>
    <row r="1" s="1" customFormat="1" ht="11.25">
      <c r="F1" s="1" t="s">
        <v>0</v>
      </c>
    </row>
    <row r="2" s="1" customFormat="1" ht="11.25">
      <c r="F2" s="1" t="s">
        <v>1</v>
      </c>
    </row>
    <row r="3" s="1" customFormat="1" ht="11.25">
      <c r="F3" s="1" t="s">
        <v>2</v>
      </c>
    </row>
    <row r="4" spans="6:10" s="1" customFormat="1" ht="11.25">
      <c r="F4" s="90"/>
      <c r="G4" s="90"/>
      <c r="H4" s="90"/>
      <c r="I4" s="90"/>
      <c r="J4" s="1" t="s">
        <v>3</v>
      </c>
    </row>
    <row r="5" s="1" customFormat="1" ht="11.25"/>
    <row r="6" spans="6:10" s="1" customFormat="1" ht="11.25">
      <c r="F6" s="1" t="s">
        <v>4</v>
      </c>
      <c r="G6" s="90"/>
      <c r="H6" s="90"/>
      <c r="I6" s="90"/>
      <c r="J6" s="1" t="s">
        <v>5</v>
      </c>
    </row>
    <row r="7" s="1" customFormat="1" ht="11.25"/>
    <row r="8" spans="6:11" s="1" customFormat="1" ht="11.25">
      <c r="F8" s="91" t="s">
        <v>6</v>
      </c>
      <c r="G8" s="91"/>
      <c r="H8" s="91"/>
      <c r="I8" s="91"/>
      <c r="J8" s="91"/>
      <c r="K8" s="91"/>
    </row>
    <row r="9" spans="6:11" s="1" customFormat="1" ht="11.25">
      <c r="F9" s="92">
        <v>12030000</v>
      </c>
      <c r="G9" s="92"/>
      <c r="H9" s="92"/>
      <c r="I9" s="92"/>
      <c r="J9" s="92"/>
      <c r="K9" s="92"/>
    </row>
    <row r="10" spans="6:11" s="3" customFormat="1" ht="11.25">
      <c r="F10" s="93" t="s">
        <v>7</v>
      </c>
      <c r="G10" s="93"/>
      <c r="H10" s="93"/>
      <c r="I10" s="93"/>
      <c r="J10" s="93"/>
      <c r="K10" s="93"/>
    </row>
    <row r="11" spans="6:11" s="1" customFormat="1" ht="11.25">
      <c r="F11" s="92" t="s">
        <v>81</v>
      </c>
      <c r="G11" s="92"/>
      <c r="H11" s="92"/>
      <c r="I11" s="92"/>
      <c r="J11" s="92"/>
      <c r="K11" s="92"/>
    </row>
    <row r="12" spans="6:11" s="1" customFormat="1" ht="11.25">
      <c r="F12" s="90"/>
      <c r="G12" s="90"/>
      <c r="H12" s="90"/>
      <c r="I12" s="90"/>
      <c r="J12" s="90"/>
      <c r="K12" s="90"/>
    </row>
    <row r="13" s="1" customFormat="1" ht="17.25" customHeight="1"/>
    <row r="14" spans="4:6" s="4" customFormat="1" ht="11.25">
      <c r="D14" s="95" t="s">
        <v>8</v>
      </c>
      <c r="E14" s="95"/>
      <c r="F14" s="95"/>
    </row>
    <row r="15" spans="4:6" s="4" customFormat="1" ht="11.25">
      <c r="D15" s="95" t="s">
        <v>9</v>
      </c>
      <c r="E15" s="95"/>
      <c r="F15" s="95"/>
    </row>
    <row r="16" s="1" customFormat="1" ht="11.25"/>
    <row r="17" spans="9:11" s="1" customFormat="1" ht="11.25">
      <c r="I17" s="96" t="s">
        <v>10</v>
      </c>
      <c r="J17" s="96"/>
      <c r="K17" s="5">
        <v>111</v>
      </c>
    </row>
    <row r="18" spans="9:11" s="1" customFormat="1" ht="11.25">
      <c r="I18" s="96" t="s">
        <v>11</v>
      </c>
      <c r="J18" s="96"/>
      <c r="K18" s="6"/>
    </row>
    <row r="19" spans="2:9" s="1" customFormat="1" ht="11.25">
      <c r="B19" s="7"/>
      <c r="C19" s="7"/>
      <c r="D19" s="7"/>
      <c r="E19" s="7"/>
      <c r="F19" s="7"/>
      <c r="G19" s="7"/>
      <c r="H19" s="7"/>
      <c r="I19" s="7"/>
    </row>
    <row r="20" spans="2:9" s="1" customFormat="1" ht="11.25">
      <c r="B20" s="97" t="s">
        <v>82</v>
      </c>
      <c r="C20" s="97"/>
      <c r="D20" s="97"/>
      <c r="E20" s="97"/>
      <c r="F20" s="97"/>
      <c r="G20" s="97"/>
      <c r="H20" s="97"/>
      <c r="I20" s="97"/>
    </row>
    <row r="21" s="1" customFormat="1" ht="11.25">
      <c r="D21" s="1" t="s">
        <v>12</v>
      </c>
    </row>
    <row r="22" s="1" customFormat="1" ht="11.25"/>
    <row r="23" spans="9:11" s="1" customFormat="1" ht="11.25">
      <c r="I23" s="98" t="s">
        <v>13</v>
      </c>
      <c r="J23" s="99"/>
      <c r="K23" s="6">
        <v>383</v>
      </c>
    </row>
    <row r="24" spans="9:11" s="1" customFormat="1" ht="11.25">
      <c r="I24" s="8"/>
      <c r="J24" s="8"/>
      <c r="K24" s="7"/>
    </row>
    <row r="25" spans="1:10" s="1" customFormat="1" ht="11.25">
      <c r="A25" s="1" t="s">
        <v>14</v>
      </c>
      <c r="I25" s="2"/>
      <c r="J25" s="2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9" t="s">
        <v>18</v>
      </c>
      <c r="C27" s="9" t="s">
        <v>19</v>
      </c>
      <c r="D27" s="9" t="s">
        <v>20</v>
      </c>
      <c r="E27" s="9" t="s">
        <v>21</v>
      </c>
      <c r="F27" s="9" t="s">
        <v>22</v>
      </c>
      <c r="G27" s="9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3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7" t="s">
        <v>62</v>
      </c>
      <c r="D29" s="59" t="s">
        <v>70</v>
      </c>
      <c r="E29" s="19" t="s">
        <v>38</v>
      </c>
      <c r="F29" s="19" t="s">
        <v>39</v>
      </c>
      <c r="G29" s="20">
        <f>G30</f>
        <v>17600</v>
      </c>
      <c r="H29" s="20">
        <f>H30</f>
        <v>4400</v>
      </c>
      <c r="I29" s="20">
        <f>I30</f>
        <v>4400</v>
      </c>
      <c r="J29" s="20">
        <f>J30</f>
        <v>4400</v>
      </c>
      <c r="K29" s="20">
        <f>K30</f>
        <v>4400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60" t="s">
        <v>70</v>
      </c>
      <c r="E30" s="17" t="s">
        <v>38</v>
      </c>
      <c r="F30" s="17" t="s">
        <v>41</v>
      </c>
      <c r="G30" s="25">
        <v>17600</v>
      </c>
      <c r="H30" s="28">
        <f>G30/12*3</f>
        <v>4400</v>
      </c>
      <c r="I30" s="28">
        <f>G30/12*3</f>
        <v>4400</v>
      </c>
      <c r="J30" s="28">
        <f>G30/12*3</f>
        <v>4400</v>
      </c>
      <c r="K30" s="28">
        <f>G30/12*3</f>
        <v>4400</v>
      </c>
    </row>
    <row r="31" spans="1:11" s="1" customFormat="1" ht="13.5" customHeight="1">
      <c r="A31" s="15" t="s">
        <v>37</v>
      </c>
      <c r="B31" s="16">
        <v>906</v>
      </c>
      <c r="C31" s="17" t="s">
        <v>62</v>
      </c>
      <c r="D31" s="59" t="s">
        <v>70</v>
      </c>
      <c r="E31" s="19" t="s">
        <v>42</v>
      </c>
      <c r="F31" s="19" t="s">
        <v>39</v>
      </c>
      <c r="G31" s="20">
        <f>SUM(G32:G35)</f>
        <v>878000</v>
      </c>
      <c r="H31" s="20">
        <f>SUM(H32:H35)</f>
        <v>237000</v>
      </c>
      <c r="I31" s="20">
        <f>SUM(I32:I35)</f>
        <v>237000</v>
      </c>
      <c r="J31" s="20">
        <f>SUM(J32:J35)</f>
        <v>197000</v>
      </c>
      <c r="K31" s="20">
        <f>SUM(K32:K35)</f>
        <v>197000</v>
      </c>
    </row>
    <row r="32" spans="1:11" s="21" customFormat="1" ht="11.25">
      <c r="A32" s="22" t="s">
        <v>43</v>
      </c>
      <c r="B32" s="23">
        <v>906</v>
      </c>
      <c r="C32" s="17" t="s">
        <v>62</v>
      </c>
      <c r="D32" s="60" t="s">
        <v>70</v>
      </c>
      <c r="E32" s="17" t="s">
        <v>42</v>
      </c>
      <c r="F32" s="17" t="s">
        <v>44</v>
      </c>
      <c r="G32" s="25">
        <v>710000</v>
      </c>
      <c r="H32" s="28">
        <f>G32/4</f>
        <v>177500</v>
      </c>
      <c r="I32" s="28">
        <f>G32/4</f>
        <v>177500</v>
      </c>
      <c r="J32" s="28">
        <f>G32/4</f>
        <v>177500</v>
      </c>
      <c r="K32" s="28">
        <f>G32/4</f>
        <v>177500</v>
      </c>
    </row>
    <row r="33" spans="1:11" s="21" customFormat="1" ht="11.25">
      <c r="A33" s="22" t="s">
        <v>97</v>
      </c>
      <c r="B33" s="23">
        <v>906</v>
      </c>
      <c r="C33" s="17" t="s">
        <v>62</v>
      </c>
      <c r="D33" s="60" t="s">
        <v>70</v>
      </c>
      <c r="E33" s="17" t="s">
        <v>42</v>
      </c>
      <c r="F33" s="17" t="s">
        <v>46</v>
      </c>
      <c r="G33" s="25">
        <v>80000</v>
      </c>
      <c r="H33" s="26">
        <f>G33/2</f>
        <v>40000</v>
      </c>
      <c r="I33" s="26">
        <f>G33/2</f>
        <v>40000</v>
      </c>
      <c r="J33" s="26">
        <v>0</v>
      </c>
      <c r="K33" s="26">
        <v>0</v>
      </c>
    </row>
    <row r="34" spans="1:11" s="21" customFormat="1" ht="11.25">
      <c r="A34" s="22" t="s">
        <v>73</v>
      </c>
      <c r="B34" s="23">
        <v>906</v>
      </c>
      <c r="C34" s="17" t="s">
        <v>62</v>
      </c>
      <c r="D34" s="60" t="s">
        <v>70</v>
      </c>
      <c r="E34" s="17" t="s">
        <v>42</v>
      </c>
      <c r="F34" s="17" t="s">
        <v>71</v>
      </c>
      <c r="G34" s="25">
        <v>10000</v>
      </c>
      <c r="H34" s="26"/>
      <c r="I34" s="26"/>
      <c r="J34" s="26"/>
      <c r="K34" s="26"/>
    </row>
    <row r="35" spans="1:11" s="21" customFormat="1" ht="11.25">
      <c r="A35" s="22" t="s">
        <v>47</v>
      </c>
      <c r="B35" s="25">
        <v>906</v>
      </c>
      <c r="C35" s="17" t="s">
        <v>62</v>
      </c>
      <c r="D35" s="60" t="s">
        <v>70</v>
      </c>
      <c r="E35" s="25">
        <v>244</v>
      </c>
      <c r="F35" s="25">
        <v>226</v>
      </c>
      <c r="G35" s="25">
        <v>78000</v>
      </c>
      <c r="H35" s="25">
        <f>G35/4</f>
        <v>19500</v>
      </c>
      <c r="I35" s="25">
        <f>G35/4</f>
        <v>19500</v>
      </c>
      <c r="J35" s="25">
        <f>G35/4</f>
        <v>19500</v>
      </c>
      <c r="K35" s="25">
        <f>G35/4</f>
        <v>19500</v>
      </c>
    </row>
    <row r="36" spans="1:11" s="35" customFormat="1" ht="12.75">
      <c r="A36" s="15" t="s">
        <v>48</v>
      </c>
      <c r="B36" s="16">
        <v>906</v>
      </c>
      <c r="C36" s="19" t="s">
        <v>62</v>
      </c>
      <c r="D36" s="59" t="s">
        <v>70</v>
      </c>
      <c r="E36" s="19" t="s">
        <v>42</v>
      </c>
      <c r="F36" s="19" t="s">
        <v>49</v>
      </c>
      <c r="G36" s="20">
        <f>SUM(G37)</f>
        <v>444400</v>
      </c>
      <c r="H36" s="20">
        <f>SUM(H37:H39)</f>
        <v>4723714.333333333</v>
      </c>
      <c r="I36" s="20">
        <f>SUM(I37:I39)</f>
        <v>4909380.222222222</v>
      </c>
      <c r="J36" s="20">
        <f>SUM(J37:J39)</f>
        <v>4538048.444444444</v>
      </c>
      <c r="K36" s="20">
        <f>SUM(K37:K39)</f>
        <v>5043257</v>
      </c>
    </row>
    <row r="37" spans="1:11" s="21" customFormat="1" ht="12.75" customHeight="1">
      <c r="A37" s="22" t="s">
        <v>50</v>
      </c>
      <c r="B37" s="23">
        <v>906</v>
      </c>
      <c r="C37" s="17" t="s">
        <v>62</v>
      </c>
      <c r="D37" s="60" t="s">
        <v>70</v>
      </c>
      <c r="E37" s="17" t="s">
        <v>42</v>
      </c>
      <c r="F37" s="17" t="s">
        <v>51</v>
      </c>
      <c r="G37" s="25">
        <v>444400</v>
      </c>
      <c r="H37" s="25">
        <f>G37/4</f>
        <v>111100</v>
      </c>
      <c r="I37" s="25">
        <f>H37</f>
        <v>111100</v>
      </c>
      <c r="J37" s="25">
        <f>H37</f>
        <v>111100</v>
      </c>
      <c r="K37" s="25">
        <f>H37</f>
        <v>111100</v>
      </c>
    </row>
    <row r="38" spans="1:11" s="35" customFormat="1" ht="12.75">
      <c r="A38" s="15" t="s">
        <v>48</v>
      </c>
      <c r="B38" s="16">
        <v>906</v>
      </c>
      <c r="C38" s="19" t="s">
        <v>62</v>
      </c>
      <c r="D38" s="59" t="s">
        <v>64</v>
      </c>
      <c r="E38" s="19" t="s">
        <v>42</v>
      </c>
      <c r="F38" s="19" t="s">
        <v>49</v>
      </c>
      <c r="G38" s="20">
        <f>SUM(G39)</f>
        <v>660000</v>
      </c>
      <c r="H38" s="20">
        <f>SUM(H39:H41)</f>
        <v>4447614.333333333</v>
      </c>
      <c r="I38" s="20">
        <f>SUM(I39:I41)</f>
        <v>4633280.222222222</v>
      </c>
      <c r="J38" s="20">
        <f>SUM(J39:J41)</f>
        <v>4261948.444444444</v>
      </c>
      <c r="K38" s="20">
        <f>SUM(K39:K41)</f>
        <v>4767157</v>
      </c>
    </row>
    <row r="39" spans="1:11" s="21" customFormat="1" ht="11.25">
      <c r="A39" s="22" t="s">
        <v>50</v>
      </c>
      <c r="B39" s="23">
        <v>906</v>
      </c>
      <c r="C39" s="17" t="s">
        <v>62</v>
      </c>
      <c r="D39" s="60" t="s">
        <v>64</v>
      </c>
      <c r="E39" s="17" t="s">
        <v>42</v>
      </c>
      <c r="F39" s="17" t="s">
        <v>51</v>
      </c>
      <c r="G39" s="25">
        <v>660000</v>
      </c>
      <c r="H39" s="25">
        <f>G39/4</f>
        <v>165000</v>
      </c>
      <c r="I39" s="25">
        <f>G39/4</f>
        <v>165000</v>
      </c>
      <c r="J39" s="25">
        <f>G39/4</f>
        <v>165000</v>
      </c>
      <c r="K39" s="25">
        <f>G39/4</f>
        <v>165000</v>
      </c>
    </row>
    <row r="40" spans="1:11" s="21" customFormat="1" ht="12.75">
      <c r="A40" s="15" t="s">
        <v>28</v>
      </c>
      <c r="B40" s="16">
        <v>906</v>
      </c>
      <c r="C40" s="17" t="s">
        <v>62</v>
      </c>
      <c r="D40" s="59" t="s">
        <v>63</v>
      </c>
      <c r="E40" s="19" t="s">
        <v>29</v>
      </c>
      <c r="F40" s="19" t="s">
        <v>30</v>
      </c>
      <c r="G40" s="20">
        <f>SUM(G41:G43)</f>
        <v>9870000</v>
      </c>
      <c r="H40" s="20">
        <f>SUM(H41:H43)</f>
        <v>2422356</v>
      </c>
      <c r="I40" s="20">
        <f>SUM(I41:I43)</f>
        <v>2608021.888888889</v>
      </c>
      <c r="J40" s="20">
        <f>SUM(J41:J43)</f>
        <v>2236690.111111111</v>
      </c>
      <c r="K40" s="20">
        <f>SUM(K41:K43)</f>
        <v>2602932</v>
      </c>
    </row>
    <row r="41" spans="1:11" s="21" customFormat="1" ht="11.25">
      <c r="A41" s="22" t="s">
        <v>31</v>
      </c>
      <c r="B41" s="23">
        <v>906</v>
      </c>
      <c r="C41" s="17" t="s">
        <v>62</v>
      </c>
      <c r="D41" s="60" t="s">
        <v>63</v>
      </c>
      <c r="E41" s="17" t="s">
        <v>29</v>
      </c>
      <c r="F41" s="17" t="s">
        <v>32</v>
      </c>
      <c r="G41" s="25">
        <v>7580000</v>
      </c>
      <c r="H41" s="26">
        <f>(G41-K41)/3</f>
        <v>1860258.3333333333</v>
      </c>
      <c r="I41" s="26">
        <f>(G41-K41)/3</f>
        <v>1860258.3333333333</v>
      </c>
      <c r="J41" s="26">
        <f>(G41-K41)/3</f>
        <v>1860258.3333333333</v>
      </c>
      <c r="K41" s="26">
        <f>G41/4+(G41/4*5.5/100)</f>
        <v>1999225</v>
      </c>
    </row>
    <row r="42" spans="1:11" s="21" customFormat="1" ht="12.75" customHeight="1">
      <c r="A42" s="22" t="s">
        <v>33</v>
      </c>
      <c r="B42" s="23">
        <v>906</v>
      </c>
      <c r="C42" s="17" t="s">
        <v>62</v>
      </c>
      <c r="D42" s="60" t="s">
        <v>63</v>
      </c>
      <c r="E42" s="17" t="s">
        <v>29</v>
      </c>
      <c r="F42" s="17" t="s">
        <v>34</v>
      </c>
      <c r="G42" s="25">
        <v>20400</v>
      </c>
      <c r="H42" s="26">
        <f>G42/4</f>
        <v>5100</v>
      </c>
      <c r="I42" s="26">
        <f>G42/4</f>
        <v>5100</v>
      </c>
      <c r="J42" s="26">
        <f>G42/4</f>
        <v>5100</v>
      </c>
      <c r="K42" s="26">
        <f>G42/4</f>
        <v>5100</v>
      </c>
    </row>
    <row r="43" spans="1:11" s="29" customFormat="1" ht="11.25" customHeight="1">
      <c r="A43" s="27" t="s">
        <v>35</v>
      </c>
      <c r="B43" s="23">
        <v>906</v>
      </c>
      <c r="C43" s="17" t="s">
        <v>62</v>
      </c>
      <c r="D43" s="60" t="s">
        <v>63</v>
      </c>
      <c r="E43" s="17" t="s">
        <v>29</v>
      </c>
      <c r="F43" s="17" t="s">
        <v>36</v>
      </c>
      <c r="G43" s="25">
        <v>2269600</v>
      </c>
      <c r="H43" s="25">
        <f>(G43-K43)/3</f>
        <v>556997.6666666666</v>
      </c>
      <c r="I43" s="25">
        <f>H43+H43/3</f>
        <v>742663.5555555555</v>
      </c>
      <c r="J43" s="25">
        <f>H43-H43/3</f>
        <v>371331.77777777775</v>
      </c>
      <c r="K43" s="25">
        <f>G43/12*3+(G43/4*5.5/100)</f>
        <v>598607</v>
      </c>
    </row>
    <row r="44" spans="1:11" s="53" customFormat="1" ht="12.75">
      <c r="A44" s="49" t="s">
        <v>48</v>
      </c>
      <c r="B44" s="50">
        <v>906</v>
      </c>
      <c r="C44" s="51" t="s">
        <v>62</v>
      </c>
      <c r="D44" s="51" t="s">
        <v>65</v>
      </c>
      <c r="E44" s="51" t="s">
        <v>38</v>
      </c>
      <c r="F44" s="51" t="s">
        <v>49</v>
      </c>
      <c r="G44" s="52">
        <f>SUM(G45:G45)</f>
        <v>1000</v>
      </c>
      <c r="H44" s="52">
        <f>SUM(H45:H45)</f>
        <v>250</v>
      </c>
      <c r="I44" s="52">
        <f>SUM(I45:I45)</f>
        <v>250</v>
      </c>
      <c r="J44" s="52">
        <f>SUM(J45:J45)</f>
        <v>250</v>
      </c>
      <c r="K44" s="52">
        <f>SUM(K45:K45)</f>
        <v>250</v>
      </c>
    </row>
    <row r="45" spans="1:11" s="39" customFormat="1" ht="11.25" customHeight="1">
      <c r="A45" s="45" t="s">
        <v>52</v>
      </c>
      <c r="B45" s="46">
        <v>906</v>
      </c>
      <c r="C45" s="47" t="s">
        <v>62</v>
      </c>
      <c r="D45" s="47" t="s">
        <v>65</v>
      </c>
      <c r="E45" s="47" t="s">
        <v>38</v>
      </c>
      <c r="F45" s="47" t="s">
        <v>53</v>
      </c>
      <c r="G45" s="48">
        <v>1000</v>
      </c>
      <c r="H45" s="38">
        <f>G45/4</f>
        <v>250</v>
      </c>
      <c r="I45" s="38">
        <f>G45/4</f>
        <v>250</v>
      </c>
      <c r="J45" s="38">
        <f>G45/4</f>
        <v>250</v>
      </c>
      <c r="K45" s="38">
        <f>G45/4</f>
        <v>250</v>
      </c>
    </row>
    <row r="46" spans="1:11" s="35" customFormat="1" ht="12.75">
      <c r="A46" s="15" t="s">
        <v>48</v>
      </c>
      <c r="B46" s="16">
        <v>906</v>
      </c>
      <c r="C46" s="19" t="s">
        <v>62</v>
      </c>
      <c r="D46" s="59" t="s">
        <v>65</v>
      </c>
      <c r="E46" s="19" t="s">
        <v>42</v>
      </c>
      <c r="F46" s="19" t="s">
        <v>49</v>
      </c>
      <c r="G46" s="20">
        <f>SUM(G47)</f>
        <v>109000</v>
      </c>
      <c r="H46" s="36">
        <f>G46/4</f>
        <v>27250</v>
      </c>
      <c r="I46" s="36">
        <f>G46/4</f>
        <v>27250</v>
      </c>
      <c r="J46" s="36">
        <f>G46/4</f>
        <v>27250</v>
      </c>
      <c r="K46" s="36">
        <f>G46/4</f>
        <v>27250</v>
      </c>
    </row>
    <row r="47" spans="1:11" s="29" customFormat="1" ht="11.25">
      <c r="A47" s="22" t="s">
        <v>52</v>
      </c>
      <c r="B47" s="23">
        <v>906</v>
      </c>
      <c r="C47" s="17" t="s">
        <v>62</v>
      </c>
      <c r="D47" s="60" t="s">
        <v>65</v>
      </c>
      <c r="E47" s="17" t="s">
        <v>42</v>
      </c>
      <c r="F47" s="17" t="s">
        <v>53</v>
      </c>
      <c r="G47" s="25">
        <v>109000</v>
      </c>
      <c r="H47" s="26">
        <f>G47/4</f>
        <v>27250</v>
      </c>
      <c r="I47" s="26">
        <f>G47/4</f>
        <v>27250</v>
      </c>
      <c r="J47" s="26">
        <f>G47/4</f>
        <v>27250</v>
      </c>
      <c r="K47" s="26">
        <f>G47/4</f>
        <v>27250</v>
      </c>
    </row>
    <row r="48" spans="1:11" s="4" customFormat="1" ht="13.5" customHeight="1">
      <c r="A48" s="15" t="s">
        <v>37</v>
      </c>
      <c r="B48" s="16">
        <v>906</v>
      </c>
      <c r="C48" s="19" t="s">
        <v>62</v>
      </c>
      <c r="D48" s="59" t="s">
        <v>66</v>
      </c>
      <c r="E48" s="19" t="s">
        <v>38</v>
      </c>
      <c r="F48" s="19" t="s">
        <v>39</v>
      </c>
      <c r="G48" s="20">
        <f>G49</f>
        <v>50000</v>
      </c>
      <c r="H48" s="36">
        <f>G48/4</f>
        <v>12500</v>
      </c>
      <c r="I48" s="36">
        <f>G48/4</f>
        <v>12500</v>
      </c>
      <c r="J48" s="36">
        <f>G48/4</f>
        <v>12500</v>
      </c>
      <c r="K48" s="36">
        <f>G48/4</f>
        <v>12500</v>
      </c>
    </row>
    <row r="49" spans="1:11" s="29" customFormat="1" ht="11.25">
      <c r="A49" s="22" t="s">
        <v>40</v>
      </c>
      <c r="B49" s="23">
        <v>906</v>
      </c>
      <c r="C49" s="17" t="s">
        <v>62</v>
      </c>
      <c r="D49" s="60" t="s">
        <v>66</v>
      </c>
      <c r="E49" s="17" t="s">
        <v>38</v>
      </c>
      <c r="F49" s="17" t="s">
        <v>41</v>
      </c>
      <c r="G49" s="25">
        <v>50000</v>
      </c>
      <c r="H49" s="26">
        <f>G49/4</f>
        <v>12500</v>
      </c>
      <c r="I49" s="26">
        <f>G49/4</f>
        <v>12500</v>
      </c>
      <c r="J49" s="26">
        <f>G49/4</f>
        <v>12500</v>
      </c>
      <c r="K49" s="26">
        <f>G49/4</f>
        <v>12500</v>
      </c>
    </row>
    <row r="50" spans="1:11" s="1" customFormat="1" ht="11.25">
      <c r="A50" s="30" t="s">
        <v>54</v>
      </c>
      <c r="B50" s="6"/>
      <c r="C50" s="31"/>
      <c r="D50" s="31"/>
      <c r="E50" s="31"/>
      <c r="F50" s="31"/>
      <c r="G50" s="37">
        <f>SUM(G48,G46,G44,G40,G38,G36,G31,G29)</f>
        <v>12030000</v>
      </c>
      <c r="H50" s="20">
        <f>SUM(H48,H46,H44,H40,H36,H31,H29)</f>
        <v>7427470.333333333</v>
      </c>
      <c r="I50" s="20">
        <f>SUM(I48,I46,I44,I40,I36,I31,I29)</f>
        <v>7798802.111111111</v>
      </c>
      <c r="J50" s="20">
        <f>SUM(J48,J46,J44,J40,J36,J31,J29)</f>
        <v>7016138.555555555</v>
      </c>
      <c r="K50" s="20">
        <f>SUM(K48,K46,K44,K40,K36,K31,K29)</f>
        <v>7887589</v>
      </c>
    </row>
    <row r="51" ht="12.75">
      <c r="G51" s="32"/>
    </row>
    <row r="52" ht="13.5" customHeight="1"/>
    <row r="53" spans="1:11" s="1" customFormat="1" ht="11.25">
      <c r="A53" s="1" t="s">
        <v>55</v>
      </c>
      <c r="B53" s="33"/>
      <c r="C53" s="33" t="s">
        <v>56</v>
      </c>
      <c r="H53" s="1" t="s">
        <v>57</v>
      </c>
      <c r="J53" s="33"/>
      <c r="K53" s="33"/>
    </row>
    <row r="54" spans="2:10" s="1" customFormat="1" ht="11.25">
      <c r="B54" s="34" t="s">
        <v>58</v>
      </c>
      <c r="J54" s="34" t="s">
        <v>58</v>
      </c>
    </row>
    <row r="55" spans="1:2" s="1" customFormat="1" ht="11.25">
      <c r="A55" s="91" t="s">
        <v>59</v>
      </c>
      <c r="B55" s="91"/>
    </row>
    <row r="56" s="1" customFormat="1" ht="11.25"/>
  </sheetData>
  <mergeCells count="17">
    <mergeCell ref="A55:B55"/>
    <mergeCell ref="I23:J23"/>
    <mergeCell ref="A26:A27"/>
    <mergeCell ref="B26:G26"/>
    <mergeCell ref="H26:K26"/>
    <mergeCell ref="D15:F15"/>
    <mergeCell ref="I17:J17"/>
    <mergeCell ref="I18:J18"/>
    <mergeCell ref="B20:I20"/>
    <mergeCell ref="F10:K10"/>
    <mergeCell ref="F11:K11"/>
    <mergeCell ref="F12:K12"/>
    <mergeCell ref="D14:F14"/>
    <mergeCell ref="F4:I4"/>
    <mergeCell ref="G6:I6"/>
    <mergeCell ref="F8:K8"/>
    <mergeCell ref="F9:K9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workbookViewId="0" topLeftCell="A22">
      <selection activeCell="E41" sqref="E41"/>
    </sheetView>
  </sheetViews>
  <sheetFormatPr defaultColWidth="9.140625" defaultRowHeight="12.75"/>
  <cols>
    <col min="1" max="1" width="30.8515625" style="0" customWidth="1"/>
    <col min="2" max="2" width="11.7109375" style="0" customWidth="1"/>
    <col min="4" max="4" width="10.00390625" style="44" customWidth="1"/>
    <col min="5" max="5" width="18.421875" style="0" customWidth="1"/>
    <col min="7" max="7" width="9.421875" style="0" bestFit="1" customWidth="1"/>
    <col min="8" max="8" width="13.28125" style="0" customWidth="1"/>
    <col min="9" max="9" width="12.8515625" style="0" customWidth="1"/>
    <col min="10" max="10" width="13.28125" style="0" customWidth="1"/>
    <col min="11" max="11" width="18.28125" style="0" customWidth="1"/>
  </cols>
  <sheetData>
    <row r="1" spans="4:6" s="1" customFormat="1" ht="11.25">
      <c r="D1" s="54"/>
      <c r="F1" s="1" t="s">
        <v>0</v>
      </c>
    </row>
    <row r="2" spans="4:6" s="1" customFormat="1" ht="11.25">
      <c r="D2" s="54"/>
      <c r="F2" s="1" t="s">
        <v>1</v>
      </c>
    </row>
    <row r="3" spans="4:6" s="1" customFormat="1" ht="11.25">
      <c r="D3" s="54"/>
      <c r="F3" s="1" t="s">
        <v>2</v>
      </c>
    </row>
    <row r="4" spans="4:10" s="1" customFormat="1" ht="11.25">
      <c r="D4" s="54"/>
      <c r="F4" s="90"/>
      <c r="G4" s="90"/>
      <c r="H4" s="90"/>
      <c r="I4" s="90"/>
      <c r="J4" s="1" t="s">
        <v>3</v>
      </c>
    </row>
    <row r="5" s="1" customFormat="1" ht="11.25">
      <c r="D5" s="54"/>
    </row>
    <row r="6" spans="4:10" s="1" customFormat="1" ht="11.25">
      <c r="D6" s="54"/>
      <c r="F6" s="1" t="s">
        <v>4</v>
      </c>
      <c r="G6" s="90"/>
      <c r="H6" s="90"/>
      <c r="I6" s="90"/>
      <c r="J6" s="1" t="s">
        <v>5</v>
      </c>
    </row>
    <row r="7" s="1" customFormat="1" ht="11.25">
      <c r="D7" s="54"/>
    </row>
    <row r="8" spans="4:11" s="1" customFormat="1" ht="11.25">
      <c r="D8" s="54"/>
      <c r="F8" s="91" t="s">
        <v>6</v>
      </c>
      <c r="G8" s="91"/>
      <c r="H8" s="91"/>
      <c r="I8" s="91"/>
      <c r="J8" s="91"/>
      <c r="K8" s="91"/>
    </row>
    <row r="9" spans="4:11" s="1" customFormat="1" ht="11.25">
      <c r="D9" s="54"/>
      <c r="F9" s="92">
        <v>20287000</v>
      </c>
      <c r="G9" s="92"/>
      <c r="H9" s="92"/>
      <c r="I9" s="92"/>
      <c r="J9" s="92"/>
      <c r="K9" s="92"/>
    </row>
    <row r="10" spans="4:11" s="3" customFormat="1" ht="11.25">
      <c r="D10" s="55"/>
      <c r="F10" s="93" t="s">
        <v>7</v>
      </c>
      <c r="G10" s="93"/>
      <c r="H10" s="93"/>
      <c r="I10" s="93"/>
      <c r="J10" s="93"/>
      <c r="K10" s="93"/>
    </row>
    <row r="11" spans="4:11" s="1" customFormat="1" ht="11.25">
      <c r="D11" s="54"/>
      <c r="F11" s="94" t="s">
        <v>84</v>
      </c>
      <c r="G11" s="94"/>
      <c r="H11" s="94"/>
      <c r="I11" s="94"/>
      <c r="J11" s="94"/>
      <c r="K11" s="94"/>
    </row>
    <row r="12" spans="4:11" s="1" customFormat="1" ht="11.25">
      <c r="D12" s="54"/>
      <c r="F12" s="90"/>
      <c r="G12" s="90"/>
      <c r="H12" s="90"/>
      <c r="I12" s="90"/>
      <c r="J12" s="90"/>
      <c r="K12" s="90"/>
    </row>
    <row r="13" s="1" customFormat="1" ht="17.25" customHeight="1">
      <c r="D13" s="54"/>
    </row>
    <row r="14" spans="4:6" s="4" customFormat="1" ht="11.25">
      <c r="D14" s="95" t="s">
        <v>8</v>
      </c>
      <c r="E14" s="95"/>
      <c r="F14" s="95"/>
    </row>
    <row r="15" spans="4:6" s="4" customFormat="1" ht="11.25">
      <c r="D15" s="95" t="s">
        <v>9</v>
      </c>
      <c r="E15" s="95"/>
      <c r="F15" s="95"/>
    </row>
    <row r="16" s="1" customFormat="1" ht="11.25">
      <c r="D16" s="54"/>
    </row>
    <row r="17" spans="4:11" s="1" customFormat="1" ht="11.25">
      <c r="D17" s="54"/>
      <c r="I17" s="96" t="s">
        <v>10</v>
      </c>
      <c r="J17" s="96"/>
      <c r="K17" s="5">
        <v>111</v>
      </c>
    </row>
    <row r="18" spans="4:11" s="1" customFormat="1" ht="11.25">
      <c r="D18" s="54"/>
      <c r="I18" s="96" t="s">
        <v>11</v>
      </c>
      <c r="J18" s="96"/>
      <c r="K18" s="6"/>
    </row>
    <row r="19" spans="2:9" s="1" customFormat="1" ht="11.25">
      <c r="B19" s="7"/>
      <c r="C19" s="7"/>
      <c r="D19" s="56"/>
      <c r="E19" s="7"/>
      <c r="F19" s="7"/>
      <c r="G19" s="7"/>
      <c r="H19" s="7"/>
      <c r="I19" s="7"/>
    </row>
    <row r="20" spans="2:9" s="1" customFormat="1" ht="11.25">
      <c r="B20" s="97" t="s">
        <v>83</v>
      </c>
      <c r="C20" s="97"/>
      <c r="D20" s="97"/>
      <c r="E20" s="97"/>
      <c r="F20" s="97"/>
      <c r="G20" s="97"/>
      <c r="H20" s="97"/>
      <c r="I20" s="97"/>
    </row>
    <row r="21" s="1" customFormat="1" ht="11.25">
      <c r="D21" s="54" t="s">
        <v>12</v>
      </c>
    </row>
    <row r="22" s="1" customFormat="1" ht="11.25">
      <c r="D22" s="54"/>
    </row>
    <row r="23" spans="4:11" s="1" customFormat="1" ht="11.25">
      <c r="D23" s="54"/>
      <c r="I23" s="98" t="s">
        <v>13</v>
      </c>
      <c r="J23" s="99"/>
      <c r="K23" s="6">
        <v>383</v>
      </c>
    </row>
    <row r="24" spans="4:11" s="1" customFormat="1" ht="11.25">
      <c r="D24" s="54"/>
      <c r="I24" s="8"/>
      <c r="J24" s="8"/>
      <c r="K24" s="7"/>
    </row>
    <row r="25" spans="1:10" s="1" customFormat="1" ht="11.25">
      <c r="A25" s="1" t="s">
        <v>14</v>
      </c>
      <c r="D25" s="54"/>
      <c r="I25" s="2"/>
      <c r="J25" s="2"/>
    </row>
    <row r="26" spans="1:11" s="11" customFormat="1" ht="11.25">
      <c r="A26" s="100" t="s">
        <v>15</v>
      </c>
      <c r="B26" s="101" t="s">
        <v>16</v>
      </c>
      <c r="C26" s="101"/>
      <c r="D26" s="101"/>
      <c r="E26" s="101"/>
      <c r="F26" s="101"/>
      <c r="G26" s="101"/>
      <c r="H26" s="102" t="s">
        <v>17</v>
      </c>
      <c r="I26" s="102"/>
      <c r="J26" s="102"/>
      <c r="K26" s="102"/>
    </row>
    <row r="27" spans="1:11" s="11" customFormat="1" ht="66" customHeight="1">
      <c r="A27" s="100"/>
      <c r="B27" s="9" t="s">
        <v>18</v>
      </c>
      <c r="C27" s="9" t="s">
        <v>19</v>
      </c>
      <c r="D27" s="57" t="s">
        <v>20</v>
      </c>
      <c r="E27" s="9" t="s">
        <v>21</v>
      </c>
      <c r="F27" s="9" t="s">
        <v>22</v>
      </c>
      <c r="G27" s="9" t="s">
        <v>23</v>
      </c>
      <c r="H27" s="10" t="s">
        <v>24</v>
      </c>
      <c r="I27" s="10" t="s">
        <v>25</v>
      </c>
      <c r="J27" s="10" t="s">
        <v>26</v>
      </c>
      <c r="K27" s="10" t="s">
        <v>27</v>
      </c>
    </row>
    <row r="28" spans="1:11" s="14" customFormat="1" ht="11.25">
      <c r="A28" s="12">
        <v>1</v>
      </c>
      <c r="B28" s="12">
        <v>2</v>
      </c>
      <c r="C28" s="12">
        <v>3</v>
      </c>
      <c r="D28" s="58">
        <v>4</v>
      </c>
      <c r="E28" s="12">
        <v>5</v>
      </c>
      <c r="F28" s="12">
        <v>6</v>
      </c>
      <c r="G28" s="13">
        <v>7</v>
      </c>
      <c r="H28" s="12">
        <v>8</v>
      </c>
      <c r="I28" s="12">
        <v>9</v>
      </c>
      <c r="J28" s="12">
        <v>10</v>
      </c>
      <c r="K28" s="12">
        <v>11</v>
      </c>
    </row>
    <row r="29" spans="1:11" s="1" customFormat="1" ht="13.5" customHeight="1">
      <c r="A29" s="15" t="s">
        <v>37</v>
      </c>
      <c r="B29" s="16">
        <v>906</v>
      </c>
      <c r="C29" s="17" t="s">
        <v>62</v>
      </c>
      <c r="D29" s="59" t="s">
        <v>70</v>
      </c>
      <c r="E29" s="19" t="s">
        <v>38</v>
      </c>
      <c r="F29" s="19" t="s">
        <v>39</v>
      </c>
      <c r="G29" s="20">
        <f>G30</f>
        <v>47200</v>
      </c>
      <c r="H29" s="20">
        <f>H30</f>
        <v>11800</v>
      </c>
      <c r="I29" s="20">
        <f>I30</f>
        <v>11800</v>
      </c>
      <c r="J29" s="20">
        <f>J30</f>
        <v>11800</v>
      </c>
      <c r="K29" s="20">
        <f>K30</f>
        <v>11800</v>
      </c>
    </row>
    <row r="30" spans="1:11" s="21" customFormat="1" ht="11.25">
      <c r="A30" s="22" t="s">
        <v>40</v>
      </c>
      <c r="B30" s="23">
        <v>906</v>
      </c>
      <c r="C30" s="17" t="s">
        <v>62</v>
      </c>
      <c r="D30" s="60" t="s">
        <v>70</v>
      </c>
      <c r="E30" s="17" t="s">
        <v>38</v>
      </c>
      <c r="F30" s="17" t="s">
        <v>41</v>
      </c>
      <c r="G30" s="25">
        <v>47200</v>
      </c>
      <c r="H30" s="28">
        <f>G30/12*3</f>
        <v>11800</v>
      </c>
      <c r="I30" s="28">
        <f>G30/12*3</f>
        <v>11800</v>
      </c>
      <c r="J30" s="28">
        <f>G30/12*3</f>
        <v>11800</v>
      </c>
      <c r="K30" s="28">
        <f>G30/12*3</f>
        <v>11800</v>
      </c>
    </row>
    <row r="31" spans="1:11" s="1" customFormat="1" ht="13.5" customHeight="1">
      <c r="A31" s="15" t="s">
        <v>37</v>
      </c>
      <c r="B31" s="16">
        <v>906</v>
      </c>
      <c r="C31" s="17" t="s">
        <v>62</v>
      </c>
      <c r="D31" s="59" t="s">
        <v>70</v>
      </c>
      <c r="E31" s="19" t="s">
        <v>42</v>
      </c>
      <c r="F31" s="19" t="s">
        <v>39</v>
      </c>
      <c r="G31" s="20">
        <f>SUM(G32:G35)</f>
        <v>1808500</v>
      </c>
      <c r="H31" s="20">
        <f>SUM(H32:H35)</f>
        <v>471000</v>
      </c>
      <c r="I31" s="20">
        <f>SUM(I32:I35)</f>
        <v>471000</v>
      </c>
      <c r="J31" s="20">
        <f>SUM(J32:J35)</f>
        <v>412250</v>
      </c>
      <c r="K31" s="20">
        <f>SUM(K32:K35)</f>
        <v>412250</v>
      </c>
    </row>
    <row r="32" spans="1:11" s="21" customFormat="1" ht="11.25">
      <c r="A32" s="22" t="s">
        <v>43</v>
      </c>
      <c r="B32" s="23">
        <v>906</v>
      </c>
      <c r="C32" s="17" t="s">
        <v>62</v>
      </c>
      <c r="D32" s="60" t="s">
        <v>70</v>
      </c>
      <c r="E32" s="17" t="s">
        <v>42</v>
      </c>
      <c r="F32" s="17" t="s">
        <v>44</v>
      </c>
      <c r="G32" s="25">
        <v>1570000</v>
      </c>
      <c r="H32" s="28">
        <f>G32/4</f>
        <v>392500</v>
      </c>
      <c r="I32" s="28">
        <f>G32/4</f>
        <v>392500</v>
      </c>
      <c r="J32" s="28">
        <f>G32/4</f>
        <v>392500</v>
      </c>
      <c r="K32" s="28">
        <f>G32/4</f>
        <v>392500</v>
      </c>
    </row>
    <row r="33" spans="1:11" s="21" customFormat="1" ht="11.25">
      <c r="A33" s="22" t="s">
        <v>96</v>
      </c>
      <c r="B33" s="23">
        <v>906</v>
      </c>
      <c r="C33" s="17" t="s">
        <v>62</v>
      </c>
      <c r="D33" s="60" t="s">
        <v>70</v>
      </c>
      <c r="E33" s="17" t="s">
        <v>42</v>
      </c>
      <c r="F33" s="17" t="s">
        <v>69</v>
      </c>
      <c r="G33" s="25">
        <v>42000</v>
      </c>
      <c r="H33" s="28"/>
      <c r="I33" s="28"/>
      <c r="J33" s="28"/>
      <c r="K33" s="28"/>
    </row>
    <row r="34" spans="1:11" s="21" customFormat="1" ht="11.25">
      <c r="A34" s="22" t="s">
        <v>45</v>
      </c>
      <c r="B34" s="23">
        <v>906</v>
      </c>
      <c r="C34" s="17" t="s">
        <v>62</v>
      </c>
      <c r="D34" s="60" t="s">
        <v>70</v>
      </c>
      <c r="E34" s="17" t="s">
        <v>42</v>
      </c>
      <c r="F34" s="17" t="s">
        <v>46</v>
      </c>
      <c r="G34" s="25">
        <v>117500</v>
      </c>
      <c r="H34" s="26">
        <f>G34/2</f>
        <v>58750</v>
      </c>
      <c r="I34" s="26">
        <f>G34/2</f>
        <v>58750</v>
      </c>
      <c r="J34" s="26">
        <v>0</v>
      </c>
      <c r="K34" s="26">
        <v>0</v>
      </c>
    </row>
    <row r="35" spans="1:11" s="21" customFormat="1" ht="11.25">
      <c r="A35" s="22" t="s">
        <v>47</v>
      </c>
      <c r="B35" s="25">
        <v>906</v>
      </c>
      <c r="C35" s="17" t="s">
        <v>62</v>
      </c>
      <c r="D35" s="60" t="s">
        <v>70</v>
      </c>
      <c r="E35" s="25">
        <v>244</v>
      </c>
      <c r="F35" s="25">
        <v>226</v>
      </c>
      <c r="G35" s="25">
        <v>79000</v>
      </c>
      <c r="H35" s="25">
        <f>G35/4</f>
        <v>19750</v>
      </c>
      <c r="I35" s="25">
        <f>G35/4</f>
        <v>19750</v>
      </c>
      <c r="J35" s="25">
        <f>G35/4</f>
        <v>19750</v>
      </c>
      <c r="K35" s="25">
        <f>G35/4</f>
        <v>19750</v>
      </c>
    </row>
    <row r="36" spans="1:11" s="35" customFormat="1" ht="12.75">
      <c r="A36" s="15" t="s">
        <v>48</v>
      </c>
      <c r="B36" s="16">
        <v>906</v>
      </c>
      <c r="C36" s="19" t="s">
        <v>62</v>
      </c>
      <c r="D36" s="59" t="s">
        <v>70</v>
      </c>
      <c r="E36" s="19" t="s">
        <v>42</v>
      </c>
      <c r="F36" s="19" t="s">
        <v>49</v>
      </c>
      <c r="G36" s="20">
        <f>SUM(G37)</f>
        <v>409300</v>
      </c>
      <c r="H36" s="20">
        <f>SUM(H37:H39)</f>
        <v>7215479.166666666</v>
      </c>
      <c r="I36" s="20">
        <f>SUM(I37:I39)</f>
        <v>7504252.777777778</v>
      </c>
      <c r="J36" s="20">
        <f>SUM(J37:J39)</f>
        <v>6926705.555555556</v>
      </c>
      <c r="K36" s="20">
        <f>SUM(K37:K39)</f>
        <v>7712862.5</v>
      </c>
    </row>
    <row r="37" spans="1:11" s="21" customFormat="1" ht="12.75" customHeight="1">
      <c r="A37" s="22" t="s">
        <v>50</v>
      </c>
      <c r="B37" s="23">
        <v>906</v>
      </c>
      <c r="C37" s="17" t="s">
        <v>62</v>
      </c>
      <c r="D37" s="60" t="s">
        <v>70</v>
      </c>
      <c r="E37" s="17" t="s">
        <v>42</v>
      </c>
      <c r="F37" s="17" t="s">
        <v>51</v>
      </c>
      <c r="G37" s="25">
        <v>409300</v>
      </c>
      <c r="H37" s="25">
        <f>G37/4</f>
        <v>102325</v>
      </c>
      <c r="I37" s="25">
        <f>H37</f>
        <v>102325</v>
      </c>
      <c r="J37" s="25">
        <f>H37</f>
        <v>102325</v>
      </c>
      <c r="K37" s="25">
        <f>H37</f>
        <v>102325</v>
      </c>
    </row>
    <row r="38" spans="1:11" s="35" customFormat="1" ht="12.75">
      <c r="A38" s="15" t="s">
        <v>48</v>
      </c>
      <c r="B38" s="16">
        <v>906</v>
      </c>
      <c r="C38" s="19" t="s">
        <v>62</v>
      </c>
      <c r="D38" s="59" t="s">
        <v>64</v>
      </c>
      <c r="E38" s="19" t="s">
        <v>42</v>
      </c>
      <c r="F38" s="19" t="s">
        <v>49</v>
      </c>
      <c r="G38" s="20">
        <f>SUM(G39)</f>
        <v>890000</v>
      </c>
      <c r="H38" s="20">
        <f>SUM(H39:H41)</f>
        <v>6890654.166666666</v>
      </c>
      <c r="I38" s="20">
        <f>SUM(I39:I41)</f>
        <v>7179427.777777778</v>
      </c>
      <c r="J38" s="20">
        <f>SUM(J39:J41)</f>
        <v>6601880.555555556</v>
      </c>
      <c r="K38" s="20">
        <f>SUM(K39:K41)</f>
        <v>7388037.5</v>
      </c>
    </row>
    <row r="39" spans="1:11" s="21" customFormat="1" ht="11.25">
      <c r="A39" s="22" t="s">
        <v>50</v>
      </c>
      <c r="B39" s="23">
        <v>906</v>
      </c>
      <c r="C39" s="17" t="s">
        <v>62</v>
      </c>
      <c r="D39" s="60" t="s">
        <v>64</v>
      </c>
      <c r="E39" s="17" t="s">
        <v>42</v>
      </c>
      <c r="F39" s="17" t="s">
        <v>51</v>
      </c>
      <c r="G39" s="25">
        <v>890000</v>
      </c>
      <c r="H39" s="25">
        <f>G39/4</f>
        <v>222500</v>
      </c>
      <c r="I39" s="25">
        <f>G39/4</f>
        <v>222500</v>
      </c>
      <c r="J39" s="25">
        <f>G39/4</f>
        <v>222500</v>
      </c>
      <c r="K39" s="25">
        <f>G39/4</f>
        <v>222500</v>
      </c>
    </row>
    <row r="40" spans="1:11" s="21" customFormat="1" ht="12.75">
      <c r="A40" s="15" t="s">
        <v>28</v>
      </c>
      <c r="B40" s="16">
        <v>906</v>
      </c>
      <c r="C40" s="17" t="s">
        <v>62</v>
      </c>
      <c r="D40" s="59" t="s">
        <v>63</v>
      </c>
      <c r="E40" s="19" t="s">
        <v>29</v>
      </c>
      <c r="F40" s="19" t="s">
        <v>30</v>
      </c>
      <c r="G40" s="20">
        <f>SUM(G41:G43)</f>
        <v>15370000</v>
      </c>
      <c r="H40" s="20">
        <f>SUM(H41:H43)</f>
        <v>3772237.5</v>
      </c>
      <c r="I40" s="20">
        <f>SUM(I41:I43)</f>
        <v>4061011.111111111</v>
      </c>
      <c r="J40" s="20">
        <f>SUM(J41:J43)</f>
        <v>3483463.888888889</v>
      </c>
      <c r="K40" s="20">
        <f>SUM(K41:K43)</f>
        <v>4053287.5</v>
      </c>
    </row>
    <row r="41" spans="1:11" s="21" customFormat="1" ht="11.25">
      <c r="A41" s="22" t="s">
        <v>31</v>
      </c>
      <c r="B41" s="23">
        <v>906</v>
      </c>
      <c r="C41" s="17" t="s">
        <v>62</v>
      </c>
      <c r="D41" s="60" t="s">
        <v>63</v>
      </c>
      <c r="E41" s="17" t="s">
        <v>29</v>
      </c>
      <c r="F41" s="17" t="s">
        <v>32</v>
      </c>
      <c r="G41" s="25">
        <v>11800000</v>
      </c>
      <c r="H41" s="26">
        <f>(G41-K41)/3</f>
        <v>2895916.6666666665</v>
      </c>
      <c r="I41" s="26">
        <f>(G41-K41)/3</f>
        <v>2895916.6666666665</v>
      </c>
      <c r="J41" s="26">
        <f>(G41-K41)/3</f>
        <v>2895916.6666666665</v>
      </c>
      <c r="K41" s="26">
        <f>G41/4+(G41/4*5.5/100)</f>
        <v>3112250</v>
      </c>
    </row>
    <row r="42" spans="1:11" s="21" customFormat="1" ht="12.75" customHeight="1">
      <c r="A42" s="22" t="s">
        <v>33</v>
      </c>
      <c r="B42" s="23">
        <v>906</v>
      </c>
      <c r="C42" s="17" t="s">
        <v>62</v>
      </c>
      <c r="D42" s="60" t="s">
        <v>63</v>
      </c>
      <c r="E42" s="17" t="s">
        <v>29</v>
      </c>
      <c r="F42" s="17" t="s">
        <v>34</v>
      </c>
      <c r="G42" s="25">
        <v>40000</v>
      </c>
      <c r="H42" s="26">
        <f>G42/4</f>
        <v>10000</v>
      </c>
      <c r="I42" s="26">
        <f>G42/4</f>
        <v>10000</v>
      </c>
      <c r="J42" s="26">
        <f>G42/4</f>
        <v>10000</v>
      </c>
      <c r="K42" s="26">
        <f>G42/4</f>
        <v>10000</v>
      </c>
    </row>
    <row r="43" spans="1:11" s="29" customFormat="1" ht="11.25" customHeight="1">
      <c r="A43" s="27" t="s">
        <v>35</v>
      </c>
      <c r="B43" s="23">
        <v>906</v>
      </c>
      <c r="C43" s="17" t="s">
        <v>62</v>
      </c>
      <c r="D43" s="60" t="s">
        <v>63</v>
      </c>
      <c r="E43" s="17" t="s">
        <v>29</v>
      </c>
      <c r="F43" s="17" t="s">
        <v>36</v>
      </c>
      <c r="G43" s="25">
        <v>3530000</v>
      </c>
      <c r="H43" s="25">
        <f>(G43-K43)/3</f>
        <v>866320.8333333334</v>
      </c>
      <c r="I43" s="25">
        <f>H43+H43/3</f>
        <v>1155094.4444444445</v>
      </c>
      <c r="J43" s="25">
        <f>H43-H43/3</f>
        <v>577547.2222222222</v>
      </c>
      <c r="K43" s="25">
        <f>G43/12*3+(G43/4*5.5/100)</f>
        <v>931037.5</v>
      </c>
    </row>
    <row r="44" spans="1:11" s="53" customFormat="1" ht="12.75">
      <c r="A44" s="49" t="s">
        <v>48</v>
      </c>
      <c r="B44" s="50">
        <v>906</v>
      </c>
      <c r="C44" s="51" t="s">
        <v>62</v>
      </c>
      <c r="D44" s="51" t="s">
        <v>65</v>
      </c>
      <c r="E44" s="51" t="s">
        <v>38</v>
      </c>
      <c r="F44" s="51" t="s">
        <v>49</v>
      </c>
      <c r="G44" s="52">
        <f>SUM(G45:G45)</f>
        <v>3000</v>
      </c>
      <c r="H44" s="52">
        <f>SUM(H45:H45)</f>
        <v>750</v>
      </c>
      <c r="I44" s="52">
        <f>SUM(I45:I45)</f>
        <v>750</v>
      </c>
      <c r="J44" s="52">
        <f>SUM(J45:J45)</f>
        <v>750</v>
      </c>
      <c r="K44" s="52">
        <f>SUM(K45:K45)</f>
        <v>750</v>
      </c>
    </row>
    <row r="45" spans="1:11" s="39" customFormat="1" ht="11.25" customHeight="1">
      <c r="A45" s="45" t="s">
        <v>52</v>
      </c>
      <c r="B45" s="46">
        <v>906</v>
      </c>
      <c r="C45" s="47" t="s">
        <v>62</v>
      </c>
      <c r="D45" s="47" t="s">
        <v>65</v>
      </c>
      <c r="E45" s="47" t="s">
        <v>38</v>
      </c>
      <c r="F45" s="47" t="s">
        <v>53</v>
      </c>
      <c r="G45" s="48">
        <v>3000</v>
      </c>
      <c r="H45" s="38">
        <f>G45/4</f>
        <v>750</v>
      </c>
      <c r="I45" s="38">
        <f aca="true" t="shared" si="0" ref="I45:I50">G45/4</f>
        <v>750</v>
      </c>
      <c r="J45" s="38">
        <f aca="true" t="shared" si="1" ref="J45:J50">G45/4</f>
        <v>750</v>
      </c>
      <c r="K45" s="38">
        <f aca="true" t="shared" si="2" ref="K45:K50">G45/4</f>
        <v>750</v>
      </c>
    </row>
    <row r="46" spans="1:11" s="35" customFormat="1" ht="12.75">
      <c r="A46" s="15" t="s">
        <v>48</v>
      </c>
      <c r="B46" s="16">
        <v>906</v>
      </c>
      <c r="C46" s="19" t="s">
        <v>62</v>
      </c>
      <c r="D46" s="59" t="s">
        <v>65</v>
      </c>
      <c r="E46" s="19" t="s">
        <v>42</v>
      </c>
      <c r="F46" s="19" t="s">
        <v>49</v>
      </c>
      <c r="G46" s="20">
        <f>SUM(G47)</f>
        <v>147000</v>
      </c>
      <c r="H46" s="36">
        <f aca="true" t="shared" si="3" ref="H46:H52">G46/4</f>
        <v>36750</v>
      </c>
      <c r="I46" s="36">
        <f t="shared" si="0"/>
        <v>36750</v>
      </c>
      <c r="J46" s="36">
        <f t="shared" si="1"/>
        <v>36750</v>
      </c>
      <c r="K46" s="36">
        <f t="shared" si="2"/>
        <v>36750</v>
      </c>
    </row>
    <row r="47" spans="1:11" s="29" customFormat="1" ht="11.25">
      <c r="A47" s="22" t="s">
        <v>52</v>
      </c>
      <c r="B47" s="23">
        <v>906</v>
      </c>
      <c r="C47" s="17" t="s">
        <v>62</v>
      </c>
      <c r="D47" s="60" t="s">
        <v>65</v>
      </c>
      <c r="E47" s="17" t="s">
        <v>42</v>
      </c>
      <c r="F47" s="17" t="s">
        <v>53</v>
      </c>
      <c r="G47" s="25">
        <v>147000</v>
      </c>
      <c r="H47" s="26">
        <f t="shared" si="3"/>
        <v>36750</v>
      </c>
      <c r="I47" s="26">
        <f t="shared" si="0"/>
        <v>36750</v>
      </c>
      <c r="J47" s="26">
        <f t="shared" si="1"/>
        <v>36750</v>
      </c>
      <c r="K47" s="26">
        <f t="shared" si="2"/>
        <v>36750</v>
      </c>
    </row>
    <row r="48" spans="1:11" s="4" customFormat="1" ht="13.5" customHeight="1">
      <c r="A48" s="15" t="s">
        <v>37</v>
      </c>
      <c r="B48" s="16">
        <v>906</v>
      </c>
      <c r="C48" s="19" t="s">
        <v>62</v>
      </c>
      <c r="D48" s="59" t="s">
        <v>66</v>
      </c>
      <c r="E48" s="19" t="s">
        <v>38</v>
      </c>
      <c r="F48" s="19" t="s">
        <v>39</v>
      </c>
      <c r="G48" s="20">
        <f>G49</f>
        <v>100000</v>
      </c>
      <c r="H48" s="36">
        <f t="shared" si="3"/>
        <v>25000</v>
      </c>
      <c r="I48" s="36">
        <f t="shared" si="0"/>
        <v>25000</v>
      </c>
      <c r="J48" s="36">
        <f t="shared" si="1"/>
        <v>25000</v>
      </c>
      <c r="K48" s="36">
        <f t="shared" si="2"/>
        <v>25000</v>
      </c>
    </row>
    <row r="49" spans="1:11" s="29" customFormat="1" ht="11.25">
      <c r="A49" s="22" t="s">
        <v>40</v>
      </c>
      <c r="B49" s="23">
        <v>906</v>
      </c>
      <c r="C49" s="17" t="s">
        <v>62</v>
      </c>
      <c r="D49" s="60" t="s">
        <v>66</v>
      </c>
      <c r="E49" s="17" t="s">
        <v>38</v>
      </c>
      <c r="F49" s="17" t="s">
        <v>41</v>
      </c>
      <c r="G49" s="25">
        <v>100000</v>
      </c>
      <c r="H49" s="26">
        <f t="shared" si="3"/>
        <v>25000</v>
      </c>
      <c r="I49" s="26">
        <f t="shared" si="0"/>
        <v>25000</v>
      </c>
      <c r="J49" s="26">
        <f t="shared" si="1"/>
        <v>25000</v>
      </c>
      <c r="K49" s="26">
        <f t="shared" si="2"/>
        <v>25000</v>
      </c>
    </row>
    <row r="50" spans="1:11" s="64" customFormat="1" ht="12.75">
      <c r="A50" s="15" t="s">
        <v>48</v>
      </c>
      <c r="B50" s="62">
        <v>906</v>
      </c>
      <c r="C50" s="59" t="s">
        <v>62</v>
      </c>
      <c r="D50" s="59" t="s">
        <v>67</v>
      </c>
      <c r="E50" s="59" t="s">
        <v>42</v>
      </c>
      <c r="F50" s="59" t="s">
        <v>49</v>
      </c>
      <c r="G50" s="37">
        <f>SUM(G51)</f>
        <v>756000</v>
      </c>
      <c r="H50" s="63">
        <f t="shared" si="3"/>
        <v>189000</v>
      </c>
      <c r="I50" s="63">
        <f t="shared" si="0"/>
        <v>189000</v>
      </c>
      <c r="J50" s="63">
        <f t="shared" si="1"/>
        <v>189000</v>
      </c>
      <c r="K50" s="63">
        <f t="shared" si="2"/>
        <v>189000</v>
      </c>
    </row>
    <row r="51" spans="1:11" s="68" customFormat="1" ht="11.25">
      <c r="A51" s="65" t="s">
        <v>52</v>
      </c>
      <c r="B51" s="66">
        <v>906</v>
      </c>
      <c r="C51" s="60" t="s">
        <v>62</v>
      </c>
      <c r="D51" s="60" t="s">
        <v>67</v>
      </c>
      <c r="E51" s="60" t="s">
        <v>42</v>
      </c>
      <c r="F51" s="60" t="s">
        <v>53</v>
      </c>
      <c r="G51" s="67">
        <v>756000</v>
      </c>
      <c r="H51" s="67">
        <v>0</v>
      </c>
      <c r="I51" s="67">
        <f>G51</f>
        <v>756000</v>
      </c>
      <c r="J51" s="67">
        <v>0</v>
      </c>
      <c r="K51" s="67">
        <v>0</v>
      </c>
    </row>
    <row r="52" spans="1:11" s="35" customFormat="1" ht="12.75">
      <c r="A52" s="15" t="s">
        <v>48</v>
      </c>
      <c r="B52" s="16">
        <v>906</v>
      </c>
      <c r="C52" s="19" t="s">
        <v>62</v>
      </c>
      <c r="D52" s="59" t="s">
        <v>68</v>
      </c>
      <c r="E52" s="19" t="s">
        <v>42</v>
      </c>
      <c r="F52" s="19" t="s">
        <v>49</v>
      </c>
      <c r="G52" s="20">
        <f>SUM(G53)</f>
        <v>756000</v>
      </c>
      <c r="H52" s="36">
        <f t="shared" si="3"/>
        <v>189000</v>
      </c>
      <c r="I52" s="36">
        <f>G52/4</f>
        <v>189000</v>
      </c>
      <c r="J52" s="36">
        <f>G52/4</f>
        <v>189000</v>
      </c>
      <c r="K52" s="36">
        <f>G52/4</f>
        <v>189000</v>
      </c>
    </row>
    <row r="53" spans="1:11" s="29" customFormat="1" ht="11.25">
      <c r="A53" s="22" t="s">
        <v>52</v>
      </c>
      <c r="B53" s="23">
        <v>906</v>
      </c>
      <c r="C53" s="17" t="s">
        <v>62</v>
      </c>
      <c r="D53" s="60" t="s">
        <v>68</v>
      </c>
      <c r="E53" s="17" t="s">
        <v>42</v>
      </c>
      <c r="F53" s="17" t="s">
        <v>53</v>
      </c>
      <c r="G53" s="25">
        <v>756000</v>
      </c>
      <c r="H53" s="25">
        <v>0</v>
      </c>
      <c r="I53" s="25">
        <f>G53</f>
        <v>756000</v>
      </c>
      <c r="J53" s="25">
        <v>0</v>
      </c>
      <c r="K53" s="25">
        <v>0</v>
      </c>
    </row>
    <row r="54" spans="1:11" s="1" customFormat="1" ht="11.25">
      <c r="A54" s="30" t="s">
        <v>54</v>
      </c>
      <c r="B54" s="6"/>
      <c r="C54" s="31"/>
      <c r="D54" s="61"/>
      <c r="E54" s="31"/>
      <c r="F54" s="31"/>
      <c r="G54" s="20">
        <f>SUM(G52,G50,G48,G46,G44,G40,G38,G36,G31,G29)</f>
        <v>20287000</v>
      </c>
      <c r="H54" s="20">
        <f>SUM(H48,H46,H44,H40,H36,H31,H29)</f>
        <v>11533016.666666666</v>
      </c>
      <c r="I54" s="20">
        <f>SUM(I48,I46,I44,I40,I36,I31,I29)</f>
        <v>12110563.888888888</v>
      </c>
      <c r="J54" s="20">
        <f>SUM(J48,J46,J44,J40,J36,J31,J29)</f>
        <v>10896719.444444444</v>
      </c>
      <c r="K54" s="20">
        <f>SUM(K48,K46,K44,K40,K36,K31,K29)</f>
        <v>12252700</v>
      </c>
    </row>
    <row r="55" ht="12.75">
      <c r="G55" s="32"/>
    </row>
    <row r="56" ht="13.5" customHeight="1"/>
    <row r="57" spans="1:11" s="1" customFormat="1" ht="11.25">
      <c r="A57" s="1" t="s">
        <v>55</v>
      </c>
      <c r="B57" s="33"/>
      <c r="C57" s="33" t="s">
        <v>56</v>
      </c>
      <c r="D57" s="54"/>
      <c r="H57" s="1" t="s">
        <v>57</v>
      </c>
      <c r="J57" s="33"/>
      <c r="K57" s="33"/>
    </row>
    <row r="58" spans="2:10" s="1" customFormat="1" ht="11.25">
      <c r="B58" s="34" t="s">
        <v>58</v>
      </c>
      <c r="D58" s="54"/>
      <c r="J58" s="34" t="s">
        <v>58</v>
      </c>
    </row>
    <row r="59" spans="1:4" s="1" customFormat="1" ht="11.25">
      <c r="A59" s="91" t="s">
        <v>59</v>
      </c>
      <c r="B59" s="91"/>
      <c r="D59" s="54"/>
    </row>
    <row r="60" s="1" customFormat="1" ht="11.25">
      <c r="D60" s="54"/>
    </row>
  </sheetData>
  <mergeCells count="17">
    <mergeCell ref="A59:B59"/>
    <mergeCell ref="I23:J23"/>
    <mergeCell ref="A26:A27"/>
    <mergeCell ref="B26:G26"/>
    <mergeCell ref="H26:K26"/>
    <mergeCell ref="D15:F15"/>
    <mergeCell ref="I17:J17"/>
    <mergeCell ref="I18:J18"/>
    <mergeCell ref="B20:I20"/>
    <mergeCell ref="F10:K10"/>
    <mergeCell ref="F11:K11"/>
    <mergeCell ref="F12:K12"/>
    <mergeCell ref="D14:F14"/>
    <mergeCell ref="F4:I4"/>
    <mergeCell ref="G6:I6"/>
    <mergeCell ref="F8:K8"/>
    <mergeCell ref="F9:K9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2013-10-07T04:05:40Z</cp:lastPrinted>
  <dcterms:created xsi:type="dcterms:W3CDTF">1996-10-08T23:32:33Z</dcterms:created>
  <dcterms:modified xsi:type="dcterms:W3CDTF">2013-12-27T09:01:43Z</dcterms:modified>
  <cp:category/>
  <cp:version/>
  <cp:contentType/>
  <cp:contentStatus/>
</cp:coreProperties>
</file>